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П ПМР" sheetId="1" r:id="rId1"/>
    <sheet name="Общая по МП ПМР" sheetId="2" r:id="rId2"/>
    <sheet name="свод по РзПз" sheetId="3" r:id="rId3"/>
  </sheets>
  <definedNames>
    <definedName name="_xlnm._FilterDatabase" localSheetId="0" hidden="1">'МП ПМР'!$A$9:$U$231</definedName>
    <definedName name="_xlnm.Print_Titles" localSheetId="1">'Общая по МП ПМР'!$3:$8</definedName>
    <definedName name="_xlnm.Print_Area" localSheetId="1">'Общая по МП ПМР'!$A$1:$T$45</definedName>
    <definedName name="_xlnm.Print_Area" localSheetId="2">'свод по РзПз'!$A$3:$L$71</definedName>
  </definedNames>
  <calcPr calcId="124519"/>
</workbook>
</file>

<file path=xl/calcChain.xml><?xml version="1.0" encoding="utf-8"?>
<calcChain xmlns="http://schemas.openxmlformats.org/spreadsheetml/2006/main">
  <c r="S148" i="1"/>
  <c r="O105"/>
  <c r="O65"/>
  <c r="O41"/>
  <c r="O42"/>
  <c r="O43"/>
  <c r="O44"/>
  <c r="O32"/>
  <c r="O33"/>
  <c r="O31"/>
  <c r="S31"/>
  <c r="S32"/>
  <c r="S33"/>
  <c r="S30"/>
  <c r="S26"/>
  <c r="S158"/>
  <c r="B72" i="3"/>
  <c r="C22" i="2"/>
  <c r="E22"/>
  <c r="F22"/>
  <c r="G22"/>
  <c r="H22"/>
  <c r="I22"/>
  <c r="J22"/>
  <c r="K22"/>
  <c r="L22"/>
  <c r="M22"/>
  <c r="N22"/>
  <c r="O22"/>
  <c r="P22"/>
  <c r="Q22"/>
  <c r="R22"/>
  <c r="S22"/>
  <c r="D22"/>
  <c r="B22"/>
  <c r="O222" i="1" l="1"/>
  <c r="O223"/>
  <c r="O224"/>
  <c r="O219"/>
  <c r="O220"/>
  <c r="O221"/>
  <c r="O218"/>
  <c r="O216"/>
  <c r="O217"/>
  <c r="O209"/>
  <c r="O210"/>
  <c r="O204"/>
  <c r="O203"/>
  <c r="O201"/>
  <c r="O196"/>
  <c r="O194"/>
  <c r="O195"/>
  <c r="O193"/>
  <c r="D11"/>
  <c r="H47"/>
  <c r="I47"/>
  <c r="J47"/>
  <c r="K47"/>
  <c r="D36"/>
  <c r="E34"/>
  <c r="F34"/>
  <c r="G34"/>
  <c r="H34"/>
  <c r="I34"/>
  <c r="J34"/>
  <c r="K34"/>
  <c r="L34"/>
  <c r="M34"/>
  <c r="D34"/>
  <c r="E43"/>
  <c r="D43"/>
  <c r="S218"/>
  <c r="S217"/>
  <c r="F212"/>
  <c r="F211" s="1"/>
  <c r="G212"/>
  <c r="G211" s="1"/>
  <c r="H212"/>
  <c r="H211" s="1"/>
  <c r="I212"/>
  <c r="I211" s="1"/>
  <c r="J212"/>
  <c r="K212"/>
  <c r="L212"/>
  <c r="L211" s="1"/>
  <c r="M212"/>
  <c r="M211" s="1"/>
  <c r="F219"/>
  <c r="G219"/>
  <c r="H219"/>
  <c r="I219"/>
  <c r="J219"/>
  <c r="K219"/>
  <c r="L219"/>
  <c r="M219"/>
  <c r="F223"/>
  <c r="G223"/>
  <c r="H223"/>
  <c r="I223"/>
  <c r="J223"/>
  <c r="K223"/>
  <c r="L223"/>
  <c r="M223"/>
  <c r="S224"/>
  <c r="E224"/>
  <c r="E223" s="1"/>
  <c r="D224"/>
  <c r="D223" s="1"/>
  <c r="S223"/>
  <c r="S222"/>
  <c r="E222"/>
  <c r="D222"/>
  <c r="S221"/>
  <c r="E221"/>
  <c r="D221"/>
  <c r="S220"/>
  <c r="E220"/>
  <c r="E219" s="1"/>
  <c r="D220"/>
  <c r="D219" s="1"/>
  <c r="S219"/>
  <c r="E218"/>
  <c r="D218"/>
  <c r="E217"/>
  <c r="D217"/>
  <c r="S216"/>
  <c r="E216"/>
  <c r="D216"/>
  <c r="S215"/>
  <c r="E215"/>
  <c r="D215"/>
  <c r="S214"/>
  <c r="E214"/>
  <c r="D214"/>
  <c r="S213"/>
  <c r="E213"/>
  <c r="E212" s="1"/>
  <c r="D213"/>
  <c r="S212"/>
  <c r="S211"/>
  <c r="F206"/>
  <c r="G206"/>
  <c r="H206"/>
  <c r="I206"/>
  <c r="J206"/>
  <c r="K206"/>
  <c r="L206"/>
  <c r="M206"/>
  <c r="D209"/>
  <c r="E209"/>
  <c r="D210"/>
  <c r="E210"/>
  <c r="J195"/>
  <c r="H185"/>
  <c r="F185"/>
  <c r="G185"/>
  <c r="J185"/>
  <c r="K185"/>
  <c r="L185"/>
  <c r="M185"/>
  <c r="F200"/>
  <c r="G200"/>
  <c r="H200"/>
  <c r="I200"/>
  <c r="J200"/>
  <c r="K200"/>
  <c r="L200"/>
  <c r="M200"/>
  <c r="E201"/>
  <c r="E202"/>
  <c r="E203"/>
  <c r="E204"/>
  <c r="E205"/>
  <c r="D201"/>
  <c r="D202"/>
  <c r="O202" s="1"/>
  <c r="D203"/>
  <c r="D204"/>
  <c r="D205"/>
  <c r="S205"/>
  <c r="S204"/>
  <c r="S203"/>
  <c r="S202"/>
  <c r="S201"/>
  <c r="S200"/>
  <c r="E141"/>
  <c r="E140" s="1"/>
  <c r="D141"/>
  <c r="D140" s="1"/>
  <c r="M140"/>
  <c r="L140"/>
  <c r="K140"/>
  <c r="J140"/>
  <c r="I140"/>
  <c r="H140"/>
  <c r="G140"/>
  <c r="F140"/>
  <c r="S78"/>
  <c r="S57"/>
  <c r="F68"/>
  <c r="G68"/>
  <c r="H68"/>
  <c r="I68"/>
  <c r="D9" i="3"/>
  <c r="N9"/>
  <c r="C9"/>
  <c r="C44"/>
  <c r="E54"/>
  <c r="F54"/>
  <c r="G54"/>
  <c r="H54"/>
  <c r="I54"/>
  <c r="J54"/>
  <c r="K54"/>
  <c r="L54"/>
  <c r="D55"/>
  <c r="D56"/>
  <c r="D57"/>
  <c r="D58"/>
  <c r="D59"/>
  <c r="D60"/>
  <c r="D61"/>
  <c r="D62"/>
  <c r="C55"/>
  <c r="C56"/>
  <c r="C57"/>
  <c r="C58"/>
  <c r="C59"/>
  <c r="C60"/>
  <c r="C61"/>
  <c r="C62"/>
  <c r="D66"/>
  <c r="C66"/>
  <c r="D14"/>
  <c r="D15"/>
  <c r="D16"/>
  <c r="D17"/>
  <c r="C14"/>
  <c r="C15"/>
  <c r="C16"/>
  <c r="C17"/>
  <c r="E10"/>
  <c r="F10"/>
  <c r="G10"/>
  <c r="H10"/>
  <c r="K10"/>
  <c r="L10"/>
  <c r="J13"/>
  <c r="D13" s="1"/>
  <c r="I13"/>
  <c r="C13" s="1"/>
  <c r="J12"/>
  <c r="D12" s="1"/>
  <c r="I12"/>
  <c r="C12" s="1"/>
  <c r="J11"/>
  <c r="D11" s="1"/>
  <c r="I11"/>
  <c r="I10" s="1"/>
  <c r="C64"/>
  <c r="D64"/>
  <c r="C65"/>
  <c r="D65"/>
  <c r="D63"/>
  <c r="C63"/>
  <c r="D40"/>
  <c r="E39"/>
  <c r="F39"/>
  <c r="G39"/>
  <c r="H39"/>
  <c r="K39"/>
  <c r="L39"/>
  <c r="C40"/>
  <c r="J41"/>
  <c r="J39" s="1"/>
  <c r="I41"/>
  <c r="I39" s="1"/>
  <c r="E211" i="1" l="1"/>
  <c r="K211"/>
  <c r="J211"/>
  <c r="D212"/>
  <c r="D211" s="1"/>
  <c r="O214"/>
  <c r="O213"/>
  <c r="O215"/>
  <c r="E200"/>
  <c r="D200"/>
  <c r="J184"/>
  <c r="O140"/>
  <c r="O141"/>
  <c r="D54" i="3"/>
  <c r="C54"/>
  <c r="D10"/>
  <c r="J10"/>
  <c r="C11"/>
  <c r="D41"/>
  <c r="D39" s="1"/>
  <c r="C41"/>
  <c r="C39" s="1"/>
  <c r="O200" i="1" l="1"/>
  <c r="O212"/>
  <c r="O211"/>
  <c r="H37" i="3"/>
  <c r="H35" s="1"/>
  <c r="J37"/>
  <c r="I37"/>
  <c r="G37"/>
  <c r="F37"/>
  <c r="F35" s="1"/>
  <c r="E37"/>
  <c r="E35" s="1"/>
  <c r="C36"/>
  <c r="D36"/>
  <c r="D38"/>
  <c r="G35"/>
  <c r="I35"/>
  <c r="J35"/>
  <c r="K35"/>
  <c r="L35"/>
  <c r="C38"/>
  <c r="E25"/>
  <c r="F25"/>
  <c r="G25"/>
  <c r="H25"/>
  <c r="C28"/>
  <c r="D28"/>
  <c r="C29"/>
  <c r="D29"/>
  <c r="D26"/>
  <c r="C26"/>
  <c r="J27"/>
  <c r="D27" s="1"/>
  <c r="I27"/>
  <c r="I25" s="1"/>
  <c r="J19"/>
  <c r="I19"/>
  <c r="E18"/>
  <c r="F18"/>
  <c r="G18"/>
  <c r="H18"/>
  <c r="K18"/>
  <c r="L18"/>
  <c r="C21"/>
  <c r="D21"/>
  <c r="C22"/>
  <c r="D22"/>
  <c r="C23"/>
  <c r="D23"/>
  <c r="D19"/>
  <c r="C19"/>
  <c r="J20"/>
  <c r="I20"/>
  <c r="C20" s="1"/>
  <c r="J24"/>
  <c r="D24" s="1"/>
  <c r="I24"/>
  <c r="C24" s="1"/>
  <c r="I34"/>
  <c r="J34"/>
  <c r="E30"/>
  <c r="F30"/>
  <c r="G30"/>
  <c r="H30"/>
  <c r="I30"/>
  <c r="J30"/>
  <c r="C32"/>
  <c r="D32"/>
  <c r="C33"/>
  <c r="D33"/>
  <c r="C34"/>
  <c r="D34"/>
  <c r="D31"/>
  <c r="C31"/>
  <c r="J48"/>
  <c r="I48"/>
  <c r="C48" s="1"/>
  <c r="D50"/>
  <c r="C52"/>
  <c r="D52"/>
  <c r="C53"/>
  <c r="D53"/>
  <c r="D48"/>
  <c r="E47"/>
  <c r="F47"/>
  <c r="J47"/>
  <c r="H51"/>
  <c r="D51" s="1"/>
  <c r="G51"/>
  <c r="C51" s="1"/>
  <c r="G50"/>
  <c r="C50" s="1"/>
  <c r="H49"/>
  <c r="D49" s="1"/>
  <c r="G49"/>
  <c r="C49" s="1"/>
  <c r="E42"/>
  <c r="F42"/>
  <c r="G42"/>
  <c r="H42"/>
  <c r="I42"/>
  <c r="J42"/>
  <c r="K42"/>
  <c r="L42"/>
  <c r="C43"/>
  <c r="D43"/>
  <c r="D44"/>
  <c r="D46"/>
  <c r="D45" s="1"/>
  <c r="C46"/>
  <c r="C45" s="1"/>
  <c r="H69"/>
  <c r="G69"/>
  <c r="E67"/>
  <c r="F67"/>
  <c r="I67"/>
  <c r="J67"/>
  <c r="D69"/>
  <c r="C69"/>
  <c r="H68"/>
  <c r="D68" s="1"/>
  <c r="G68"/>
  <c r="C68" s="1"/>
  <c r="C71"/>
  <c r="D71"/>
  <c r="J70"/>
  <c r="D70" s="1"/>
  <c r="I70"/>
  <c r="C70" s="1"/>
  <c r="I47" l="1"/>
  <c r="D37"/>
  <c r="C37"/>
  <c r="D25"/>
  <c r="C35"/>
  <c r="D35"/>
  <c r="J18"/>
  <c r="D30"/>
  <c r="D47"/>
  <c r="H47"/>
  <c r="C47"/>
  <c r="I18"/>
  <c r="J25"/>
  <c r="C27"/>
  <c r="C25" s="1"/>
  <c r="G47"/>
  <c r="C18"/>
  <c r="D20"/>
  <c r="D18" s="1"/>
  <c r="C30"/>
  <c r="C42"/>
  <c r="D42"/>
  <c r="O42" s="1"/>
  <c r="C67"/>
  <c r="D67"/>
  <c r="G67"/>
  <c r="H67"/>
  <c r="S152" i="1"/>
  <c r="K119"/>
  <c r="G103"/>
  <c r="I103"/>
  <c r="K103"/>
  <c r="B21" i="2"/>
  <c r="C21"/>
  <c r="N21"/>
  <c r="P21"/>
  <c r="Q21"/>
  <c r="R21"/>
  <c r="B20"/>
  <c r="C20"/>
  <c r="N20"/>
  <c r="P20"/>
  <c r="Q20"/>
  <c r="R20"/>
  <c r="B19"/>
  <c r="C19"/>
  <c r="M19"/>
  <c r="N19"/>
  <c r="P19"/>
  <c r="Q19"/>
  <c r="R19"/>
  <c r="S19"/>
  <c r="C18"/>
  <c r="N18"/>
  <c r="P18"/>
  <c r="Q18"/>
  <c r="R18"/>
  <c r="B18"/>
  <c r="B17"/>
  <c r="C17"/>
  <c r="N17"/>
  <c r="P17"/>
  <c r="Q17"/>
  <c r="R17"/>
  <c r="B16"/>
  <c r="C16"/>
  <c r="N16"/>
  <c r="P16"/>
  <c r="Q16"/>
  <c r="R16"/>
  <c r="B15"/>
  <c r="C15"/>
  <c r="N15"/>
  <c r="P15"/>
  <c r="Q15"/>
  <c r="R15"/>
  <c r="B14"/>
  <c r="C14"/>
  <c r="N14"/>
  <c r="P14"/>
  <c r="Q14"/>
  <c r="R14"/>
  <c r="B13"/>
  <c r="C13"/>
  <c r="N13"/>
  <c r="P13"/>
  <c r="Q13"/>
  <c r="R13"/>
  <c r="B12"/>
  <c r="C12"/>
  <c r="N12"/>
  <c r="P12"/>
  <c r="Q12"/>
  <c r="R12"/>
  <c r="B11"/>
  <c r="C11"/>
  <c r="N11"/>
  <c r="P11"/>
  <c r="Q11"/>
  <c r="R11"/>
  <c r="B10"/>
  <c r="C10"/>
  <c r="N10"/>
  <c r="P10"/>
  <c r="Q10"/>
  <c r="R10"/>
  <c r="B9"/>
  <c r="N9"/>
  <c r="M21" i="1"/>
  <c r="I45"/>
  <c r="J45"/>
  <c r="L21"/>
  <c r="F182"/>
  <c r="G182"/>
  <c r="H182"/>
  <c r="I182"/>
  <c r="J182"/>
  <c r="K182"/>
  <c r="L182"/>
  <c r="M182"/>
  <c r="N182"/>
  <c r="R96"/>
  <c r="Q96"/>
  <c r="F92"/>
  <c r="G92"/>
  <c r="L92"/>
  <c r="M92"/>
  <c r="S58"/>
  <c r="S59"/>
  <c r="S60"/>
  <c r="G147"/>
  <c r="H147"/>
  <c r="I147"/>
  <c r="J147"/>
  <c r="J146" s="1"/>
  <c r="K146"/>
  <c r="L147"/>
  <c r="M147"/>
  <c r="F147"/>
  <c r="F146" s="1"/>
  <c r="G146"/>
  <c r="H146"/>
  <c r="I146"/>
  <c r="L146"/>
  <c r="M146"/>
  <c r="E152"/>
  <c r="D152"/>
  <c r="J119"/>
  <c r="F21"/>
  <c r="G21"/>
  <c r="H21"/>
  <c r="I21"/>
  <c r="K21"/>
  <c r="E32"/>
  <c r="E33"/>
  <c r="D32"/>
  <c r="D33"/>
  <c r="J136"/>
  <c r="H136"/>
  <c r="F136"/>
  <c r="O152" l="1"/>
  <c r="O18" i="3"/>
  <c r="O9" s="1"/>
  <c r="D91" i="1"/>
  <c r="S149"/>
  <c r="S146"/>
  <c r="S147"/>
  <c r="D23"/>
  <c r="E23"/>
  <c r="J21" i="2" l="1"/>
  <c r="H134" i="1"/>
  <c r="D80"/>
  <c r="D148"/>
  <c r="E148"/>
  <c r="D150"/>
  <c r="E150"/>
  <c r="D149"/>
  <c r="E149"/>
  <c r="D151"/>
  <c r="E151"/>
  <c r="J96"/>
  <c r="H70"/>
  <c r="E13"/>
  <c r="D13"/>
  <c r="K122"/>
  <c r="K15" i="2" s="1"/>
  <c r="S127" i="1"/>
  <c r="D127"/>
  <c r="S105"/>
  <c r="S104"/>
  <c r="H168"/>
  <c r="I168"/>
  <c r="J168"/>
  <c r="K168"/>
  <c r="S184"/>
  <c r="S20" i="2" s="1"/>
  <c r="E147" i="1" l="1"/>
  <c r="E146" s="1"/>
  <c r="D147"/>
  <c r="O151"/>
  <c r="O149"/>
  <c r="O148"/>
  <c r="S91"/>
  <c r="S90"/>
  <c r="S87"/>
  <c r="F110"/>
  <c r="G110"/>
  <c r="H110"/>
  <c r="I110"/>
  <c r="J110"/>
  <c r="K110"/>
  <c r="L110"/>
  <c r="M110"/>
  <c r="D118"/>
  <c r="E118"/>
  <c r="L103"/>
  <c r="M103"/>
  <c r="J61"/>
  <c r="K61"/>
  <c r="S12" i="2"/>
  <c r="S81" i="1"/>
  <c r="S82"/>
  <c r="S83"/>
  <c r="E24"/>
  <c r="D24"/>
  <c r="E31"/>
  <c r="S128"/>
  <c r="L122"/>
  <c r="L15" i="2" s="1"/>
  <c r="J122" i="1"/>
  <c r="J15" i="2" s="1"/>
  <c r="I122" i="1"/>
  <c r="I15" i="2" s="1"/>
  <c r="H122" i="1"/>
  <c r="H15" i="2" s="1"/>
  <c r="G122" i="1"/>
  <c r="G15" i="2" s="1"/>
  <c r="F122" i="1"/>
  <c r="F15" i="2" s="1"/>
  <c r="M122" i="1"/>
  <c r="M15" i="2" s="1"/>
  <c r="E128" i="1"/>
  <c r="D128"/>
  <c r="S56"/>
  <c r="S11" i="2" s="1"/>
  <c r="S77" i="1"/>
  <c r="S76"/>
  <c r="S75"/>
  <c r="S74"/>
  <c r="S73"/>
  <c r="S72"/>
  <c r="S71"/>
  <c r="S70"/>
  <c r="E72"/>
  <c r="E77"/>
  <c r="D77"/>
  <c r="E76"/>
  <c r="D76"/>
  <c r="E75"/>
  <c r="D75"/>
  <c r="E74"/>
  <c r="D74"/>
  <c r="E73"/>
  <c r="D73"/>
  <c r="D72"/>
  <c r="E71"/>
  <c r="D71"/>
  <c r="L70"/>
  <c r="K70"/>
  <c r="J70"/>
  <c r="I70"/>
  <c r="G70"/>
  <c r="F70"/>
  <c r="M70"/>
  <c r="D83"/>
  <c r="E83"/>
  <c r="G21" i="2" l="1"/>
  <c r="I21"/>
  <c r="L21"/>
  <c r="F21"/>
  <c r="H21"/>
  <c r="K21"/>
  <c r="O128" i="1"/>
  <c r="O71"/>
  <c r="E70"/>
  <c r="D70"/>
  <c r="S94"/>
  <c r="E95"/>
  <c r="D95"/>
  <c r="E94"/>
  <c r="D94"/>
  <c r="E93"/>
  <c r="D93"/>
  <c r="S166"/>
  <c r="E166"/>
  <c r="D166"/>
  <c r="L195"/>
  <c r="L184" s="1"/>
  <c r="K195"/>
  <c r="K184" s="1"/>
  <c r="I195"/>
  <c r="I184" s="1"/>
  <c r="H195"/>
  <c r="H184" s="1"/>
  <c r="G195"/>
  <c r="G184" s="1"/>
  <c r="F195"/>
  <c r="F184" s="1"/>
  <c r="M195"/>
  <c r="M184" s="1"/>
  <c r="D207"/>
  <c r="E91"/>
  <c r="K96"/>
  <c r="E89"/>
  <c r="E88"/>
  <c r="E87"/>
  <c r="M21" i="2" l="1"/>
  <c r="E92" i="1"/>
  <c r="D92"/>
  <c r="O91"/>
  <c r="O70"/>
  <c r="E111"/>
  <c r="S41"/>
  <c r="L45"/>
  <c r="K45"/>
  <c r="H45"/>
  <c r="G45"/>
  <c r="F45"/>
  <c r="M45"/>
  <c r="E46"/>
  <c r="E45" s="1"/>
  <c r="D46"/>
  <c r="D45" s="1"/>
  <c r="S20"/>
  <c r="S19"/>
  <c r="E123"/>
  <c r="E137"/>
  <c r="D137"/>
  <c r="O46" l="1"/>
  <c r="S160"/>
  <c r="E139"/>
  <c r="D139"/>
  <c r="L134"/>
  <c r="K134"/>
  <c r="J134"/>
  <c r="I134"/>
  <c r="G134"/>
  <c r="F134"/>
  <c r="M134"/>
  <c r="E135"/>
  <c r="E134" s="1"/>
  <c r="D135"/>
  <c r="D134" s="1"/>
  <c r="E126"/>
  <c r="D126"/>
  <c r="E125"/>
  <c r="E122" s="1"/>
  <c r="E15" i="2" s="1"/>
  <c r="D125" i="1"/>
  <c r="D123"/>
  <c r="O123" s="1"/>
  <c r="E97"/>
  <c r="D97"/>
  <c r="D89"/>
  <c r="D88"/>
  <c r="D87"/>
  <c r="O87" s="1"/>
  <c r="E86"/>
  <c r="D86"/>
  <c r="E69"/>
  <c r="D69"/>
  <c r="E44"/>
  <c r="E42"/>
  <c r="E41"/>
  <c r="G51"/>
  <c r="S49"/>
  <c r="S48"/>
  <c r="E50"/>
  <c r="D50"/>
  <c r="F47"/>
  <c r="S46"/>
  <c r="E67"/>
  <c r="D67"/>
  <c r="E66"/>
  <c r="D66"/>
  <c r="E65"/>
  <c r="D65"/>
  <c r="E64"/>
  <c r="D64"/>
  <c r="E63"/>
  <c r="D63"/>
  <c r="E62"/>
  <c r="E61" s="1"/>
  <c r="D62"/>
  <c r="E208"/>
  <c r="D208"/>
  <c r="E207"/>
  <c r="E206" s="1"/>
  <c r="E21" i="2" s="1"/>
  <c r="E183" i="1"/>
  <c r="E182" s="1"/>
  <c r="D183"/>
  <c r="D182" s="1"/>
  <c r="E181"/>
  <c r="D181"/>
  <c r="E180"/>
  <c r="D180"/>
  <c r="E179"/>
  <c r="D179"/>
  <c r="E178"/>
  <c r="D178"/>
  <c r="E177"/>
  <c r="D177"/>
  <c r="E175"/>
  <c r="D175"/>
  <c r="D174"/>
  <c r="E174"/>
  <c r="E173"/>
  <c r="D173"/>
  <c r="E172"/>
  <c r="D172"/>
  <c r="E171"/>
  <c r="D171"/>
  <c r="E170"/>
  <c r="D170"/>
  <c r="E169"/>
  <c r="D169"/>
  <c r="E145"/>
  <c r="D145"/>
  <c r="D144"/>
  <c r="E144"/>
  <c r="E55"/>
  <c r="D55"/>
  <c r="E54"/>
  <c r="D54"/>
  <c r="E53"/>
  <c r="D53"/>
  <c r="E52"/>
  <c r="D52"/>
  <c r="M47"/>
  <c r="L47"/>
  <c r="G47"/>
  <c r="E49"/>
  <c r="D49"/>
  <c r="E48"/>
  <c r="D48"/>
  <c r="D44"/>
  <c r="D42"/>
  <c r="D41"/>
  <c r="E40"/>
  <c r="D40"/>
  <c r="D31"/>
  <c r="E30"/>
  <c r="D30"/>
  <c r="E20"/>
  <c r="D20"/>
  <c r="E19"/>
  <c r="D19"/>
  <c r="E39"/>
  <c r="D39"/>
  <c r="E38"/>
  <c r="D38"/>
  <c r="E37"/>
  <c r="D37"/>
  <c r="E36"/>
  <c r="E35"/>
  <c r="D35"/>
  <c r="E29"/>
  <c r="D29"/>
  <c r="E28"/>
  <c r="D28"/>
  <c r="E27"/>
  <c r="D27"/>
  <c r="E26"/>
  <c r="D26"/>
  <c r="E25"/>
  <c r="D25"/>
  <c r="E22"/>
  <c r="D22"/>
  <c r="E18"/>
  <c r="D18"/>
  <c r="E17"/>
  <c r="D17"/>
  <c r="E16"/>
  <c r="D16"/>
  <c r="E15"/>
  <c r="D15"/>
  <c r="E14"/>
  <c r="D14"/>
  <c r="E121"/>
  <c r="D121"/>
  <c r="E120"/>
  <c r="D120"/>
  <c r="E117"/>
  <c r="D117"/>
  <c r="E116"/>
  <c r="D116"/>
  <c r="E115"/>
  <c r="D115"/>
  <c r="D114"/>
  <c r="E114"/>
  <c r="E113"/>
  <c r="D113"/>
  <c r="E112"/>
  <c r="D112"/>
  <c r="D111"/>
  <c r="E109"/>
  <c r="D109"/>
  <c r="E108"/>
  <c r="D108"/>
  <c r="E107"/>
  <c r="D107"/>
  <c r="E106"/>
  <c r="D106"/>
  <c r="E105"/>
  <c r="D105"/>
  <c r="E104"/>
  <c r="E103" s="1"/>
  <c r="D104"/>
  <c r="E102"/>
  <c r="D102"/>
  <c r="E101"/>
  <c r="D101"/>
  <c r="E100"/>
  <c r="D100"/>
  <c r="E199"/>
  <c r="D199"/>
  <c r="E198"/>
  <c r="D198"/>
  <c r="E197"/>
  <c r="D197"/>
  <c r="E196"/>
  <c r="D196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E185" s="1"/>
  <c r="D186"/>
  <c r="D185" s="1"/>
  <c r="E165"/>
  <c r="D165"/>
  <c r="E164"/>
  <c r="D164"/>
  <c r="E163"/>
  <c r="D163"/>
  <c r="E162"/>
  <c r="D162"/>
  <c r="E161"/>
  <c r="D161"/>
  <c r="D160"/>
  <c r="E159"/>
  <c r="D159"/>
  <c r="E158"/>
  <c r="D158"/>
  <c r="E157"/>
  <c r="D157"/>
  <c r="E156"/>
  <c r="D156"/>
  <c r="E82"/>
  <c r="D82"/>
  <c r="E81"/>
  <c r="D81"/>
  <c r="E80"/>
  <c r="E79"/>
  <c r="D79"/>
  <c r="S208"/>
  <c r="S207"/>
  <c r="S206"/>
  <c r="S21" i="2" s="1"/>
  <c r="S199" i="1"/>
  <c r="S198"/>
  <c r="S197"/>
  <c r="S196"/>
  <c r="S195"/>
  <c r="S194"/>
  <c r="S193"/>
  <c r="S192"/>
  <c r="S189"/>
  <c r="S188"/>
  <c r="S187"/>
  <c r="S186"/>
  <c r="S185"/>
  <c r="S180"/>
  <c r="S179"/>
  <c r="S174"/>
  <c r="S165"/>
  <c r="S164"/>
  <c r="S163"/>
  <c r="S162"/>
  <c r="S161"/>
  <c r="S159"/>
  <c r="S157"/>
  <c r="S156"/>
  <c r="S155"/>
  <c r="S154"/>
  <c r="S153"/>
  <c r="S18" i="2" s="1"/>
  <c r="S144" i="1"/>
  <c r="S143"/>
  <c r="S142"/>
  <c r="S17" i="2" s="1"/>
  <c r="S139" i="1"/>
  <c r="S138"/>
  <c r="S137"/>
  <c r="S136"/>
  <c r="S135"/>
  <c r="S134"/>
  <c r="S133"/>
  <c r="S132"/>
  <c r="S131"/>
  <c r="S130"/>
  <c r="S129"/>
  <c r="S16" i="2" s="1"/>
  <c r="S126" i="1"/>
  <c r="S124"/>
  <c r="S123"/>
  <c r="S122"/>
  <c r="S15" i="2" s="1"/>
  <c r="S121" i="1"/>
  <c r="S120"/>
  <c r="S119"/>
  <c r="S117"/>
  <c r="S116"/>
  <c r="S115"/>
  <c r="S114"/>
  <c r="S113"/>
  <c r="S112"/>
  <c r="S111"/>
  <c r="S110"/>
  <c r="S109"/>
  <c r="S108"/>
  <c r="S107"/>
  <c r="S106"/>
  <c r="S103"/>
  <c r="S102"/>
  <c r="S101"/>
  <c r="S100"/>
  <c r="S99"/>
  <c r="S98"/>
  <c r="S14" i="2" s="1"/>
  <c r="S97" i="1"/>
  <c r="S96"/>
  <c r="S95"/>
  <c r="S92"/>
  <c r="S89"/>
  <c r="S86"/>
  <c r="S85"/>
  <c r="S84"/>
  <c r="S13" i="2" s="1"/>
  <c r="S69" i="1"/>
  <c r="S68"/>
  <c r="S67"/>
  <c r="S66"/>
  <c r="S65"/>
  <c r="S64"/>
  <c r="S63"/>
  <c r="S62"/>
  <c r="S61"/>
  <c r="S55"/>
  <c r="S54"/>
  <c r="S53"/>
  <c r="S52"/>
  <c r="S51"/>
  <c r="S47"/>
  <c r="S45"/>
  <c r="S40"/>
  <c r="S39"/>
  <c r="S38"/>
  <c r="S37"/>
  <c r="S36"/>
  <c r="S35"/>
  <c r="S34"/>
  <c r="S29"/>
  <c r="S28"/>
  <c r="S27"/>
  <c r="S25"/>
  <c r="S22"/>
  <c r="S21"/>
  <c r="S18"/>
  <c r="S17"/>
  <c r="S16"/>
  <c r="S15"/>
  <c r="S14"/>
  <c r="S13"/>
  <c r="S12"/>
  <c r="S11"/>
  <c r="S10" i="2" s="1"/>
  <c r="G136" i="1"/>
  <c r="I153"/>
  <c r="I18" i="2" s="1"/>
  <c r="E12" i="1" l="1"/>
  <c r="D206"/>
  <c r="D21" i="2" s="1"/>
  <c r="D195" i="1"/>
  <c r="D184" s="1"/>
  <c r="O157"/>
  <c r="O164"/>
  <c r="E21"/>
  <c r="O54"/>
  <c r="O86"/>
  <c r="D153"/>
  <c r="D18" i="2" s="1"/>
  <c r="E110" i="1"/>
  <c r="D110"/>
  <c r="O115"/>
  <c r="D122"/>
  <c r="D15" i="2" s="1"/>
  <c r="O17" i="1"/>
  <c r="D47"/>
  <c r="O48"/>
  <c r="O63"/>
  <c r="O64"/>
  <c r="E47"/>
  <c r="O189"/>
  <c r="O121"/>
  <c r="O14"/>
  <c r="D61"/>
  <c r="O61" s="1"/>
  <c r="O172"/>
  <c r="O144"/>
  <c r="O49"/>
  <c r="O161"/>
  <c r="O116"/>
  <c r="E195"/>
  <c r="E184" s="1"/>
  <c r="O192"/>
  <c r="O188"/>
  <c r="G20" i="2"/>
  <c r="K20"/>
  <c r="M20"/>
  <c r="L20"/>
  <c r="J20"/>
  <c r="F20"/>
  <c r="H20"/>
  <c r="I20"/>
  <c r="O187" i="1"/>
  <c r="O186"/>
  <c r="O110" l="1"/>
  <c r="E20" i="2"/>
  <c r="D20"/>
  <c r="O185" i="1"/>
  <c r="L168"/>
  <c r="G168"/>
  <c r="F168"/>
  <c r="M168"/>
  <c r="L153"/>
  <c r="L18" i="2" s="1"/>
  <c r="K153" i="1"/>
  <c r="K18" i="2" s="1"/>
  <c r="J153" i="1"/>
  <c r="J18" i="2" s="1"/>
  <c r="H153" i="1"/>
  <c r="H18" i="2" s="1"/>
  <c r="G153" i="1"/>
  <c r="G18" i="2" s="1"/>
  <c r="F153" i="1"/>
  <c r="F18" i="2" s="1"/>
  <c r="M153" i="1"/>
  <c r="M18" i="2" s="1"/>
  <c r="M119" i="1"/>
  <c r="O100"/>
  <c r="M68"/>
  <c r="M143"/>
  <c r="L143"/>
  <c r="K143"/>
  <c r="J143"/>
  <c r="I143"/>
  <c r="H143"/>
  <c r="G143"/>
  <c r="F143"/>
  <c r="O184" l="1"/>
  <c r="O20" i="2" s="1"/>
  <c r="L90" i="1"/>
  <c r="K90"/>
  <c r="J90"/>
  <c r="I90"/>
  <c r="H90"/>
  <c r="G90"/>
  <c r="F90"/>
  <c r="M90"/>
  <c r="L61"/>
  <c r="L60" s="1"/>
  <c r="L59" s="1"/>
  <c r="L58" s="1"/>
  <c r="I61"/>
  <c r="I60" s="1"/>
  <c r="I59" s="1"/>
  <c r="I58" s="1"/>
  <c r="H61"/>
  <c r="H60" s="1"/>
  <c r="H59" s="1"/>
  <c r="H58" s="1"/>
  <c r="G61"/>
  <c r="G60" s="1"/>
  <c r="F61"/>
  <c r="F60" s="1"/>
  <c r="M61"/>
  <c r="M60" s="1"/>
  <c r="M59" s="1"/>
  <c r="M58" s="1"/>
  <c r="L57"/>
  <c r="K57"/>
  <c r="J57"/>
  <c r="I57"/>
  <c r="H57"/>
  <c r="M57"/>
  <c r="M56" s="1"/>
  <c r="M11" i="2" s="1"/>
  <c r="K85" i="1"/>
  <c r="K142"/>
  <c r="K17" i="2" s="1"/>
  <c r="K99" i="1"/>
  <c r="G59" l="1"/>
  <c r="E60"/>
  <c r="F59"/>
  <c r="D60"/>
  <c r="K84"/>
  <c r="K13" i="2" s="1"/>
  <c r="E119" i="1"/>
  <c r="F58" l="1"/>
  <c r="D59"/>
  <c r="G58"/>
  <c r="E59"/>
  <c r="O59" s="1"/>
  <c r="O60"/>
  <c r="O162"/>
  <c r="D58" l="1"/>
  <c r="F57"/>
  <c r="E58"/>
  <c r="G57"/>
  <c r="J99"/>
  <c r="F99"/>
  <c r="G99"/>
  <c r="H99"/>
  <c r="I99"/>
  <c r="L99"/>
  <c r="M99"/>
  <c r="F51"/>
  <c r="H51"/>
  <c r="I51"/>
  <c r="J51"/>
  <c r="K51"/>
  <c r="M51"/>
  <c r="L12"/>
  <c r="L11" s="1"/>
  <c r="K12"/>
  <c r="J12"/>
  <c r="I12"/>
  <c r="H12"/>
  <c r="G12"/>
  <c r="G11" s="1"/>
  <c r="F12"/>
  <c r="F11" s="1"/>
  <c r="M12"/>
  <c r="M11" s="1"/>
  <c r="G10" i="2" l="1"/>
  <c r="F10"/>
  <c r="M10"/>
  <c r="L10"/>
  <c r="I11" i="1"/>
  <c r="H11"/>
  <c r="J11"/>
  <c r="K11"/>
  <c r="O122"/>
  <c r="O15" i="2" s="1"/>
  <c r="K10" l="1"/>
  <c r="J10"/>
  <c r="I10"/>
  <c r="H10"/>
  <c r="D57" i="1"/>
  <c r="E57"/>
  <c r="I78"/>
  <c r="I12" i="2" s="1"/>
  <c r="H78" i="1"/>
  <c r="H12" i="2" s="1"/>
  <c r="G78" i="1"/>
  <c r="G12" i="2" s="1"/>
  <c r="F78" i="1"/>
  <c r="F12" i="2" s="1"/>
  <c r="M78" i="1"/>
  <c r="M12" i="2" s="1"/>
  <c r="L78" i="1"/>
  <c r="L12" i="2" s="1"/>
  <c r="K78" i="1"/>
  <c r="K12" i="2" s="1"/>
  <c r="J78" i="1"/>
  <c r="J12" i="2" s="1"/>
  <c r="D138" i="1"/>
  <c r="M138"/>
  <c r="L138"/>
  <c r="K138"/>
  <c r="J138"/>
  <c r="J129" s="1"/>
  <c r="I138"/>
  <c r="H138"/>
  <c r="H129" s="1"/>
  <c r="G138"/>
  <c r="G129" s="1"/>
  <c r="F138"/>
  <c r="F129" s="1"/>
  <c r="M85"/>
  <c r="L85"/>
  <c r="J85"/>
  <c r="I85"/>
  <c r="H85"/>
  <c r="G85"/>
  <c r="N96"/>
  <c r="O57" l="1"/>
  <c r="E138"/>
  <c r="O139"/>
  <c r="D51"/>
  <c r="E51"/>
  <c r="O208"/>
  <c r="O207"/>
  <c r="O53"/>
  <c r="O40"/>
  <c r="O18"/>
  <c r="M96"/>
  <c r="L96"/>
  <c r="I96"/>
  <c r="I84" s="1"/>
  <c r="I13" i="2" s="1"/>
  <c r="H96" i="1"/>
  <c r="H84" s="1"/>
  <c r="H13" i="2" s="1"/>
  <c r="G96" i="1"/>
  <c r="E96"/>
  <c r="D96"/>
  <c r="M176"/>
  <c r="L176"/>
  <c r="K176"/>
  <c r="J176"/>
  <c r="I176"/>
  <c r="I167" s="1"/>
  <c r="I19" i="2" s="1"/>
  <c r="H176" i="1"/>
  <c r="G176"/>
  <c r="F176"/>
  <c r="E153"/>
  <c r="E18" i="2" s="1"/>
  <c r="H16"/>
  <c r="I136" i="1"/>
  <c r="K136"/>
  <c r="K129" s="1"/>
  <c r="L136"/>
  <c r="L129" s="1"/>
  <c r="D129" s="1"/>
  <c r="M136"/>
  <c r="M129" s="1"/>
  <c r="F119"/>
  <c r="G119"/>
  <c r="H119"/>
  <c r="I119"/>
  <c r="L119"/>
  <c r="F103"/>
  <c r="H103"/>
  <c r="J103"/>
  <c r="F85"/>
  <c r="I129" l="1"/>
  <c r="I16" i="2" s="1"/>
  <c r="O138" i="1"/>
  <c r="D136"/>
  <c r="M16" i="2"/>
  <c r="K16"/>
  <c r="I98" i="1"/>
  <c r="G98"/>
  <c r="K98"/>
  <c r="F16" i="2"/>
  <c r="J16"/>
  <c r="G16"/>
  <c r="F98" i="1"/>
  <c r="H98"/>
  <c r="L98"/>
  <c r="M98"/>
  <c r="L84"/>
  <c r="L13" i="2" s="1"/>
  <c r="L16"/>
  <c r="O206" i="1"/>
  <c r="O21" i="2" s="1"/>
  <c r="J98" i="1"/>
  <c r="J14" i="2" s="1"/>
  <c r="J84" i="1"/>
  <c r="J13" i="2" s="1"/>
  <c r="F84" i="1"/>
  <c r="F13" i="2" s="1"/>
  <c r="O51" i="1"/>
  <c r="O97"/>
  <c r="M84"/>
  <c r="M13" i="2" s="1"/>
  <c r="G84" i="1"/>
  <c r="G13" i="2" s="1"/>
  <c r="E85" i="1"/>
  <c r="M14" i="2" l="1"/>
  <c r="G14"/>
  <c r="H14"/>
  <c r="L14"/>
  <c r="F14"/>
  <c r="K14"/>
  <c r="I14"/>
  <c r="D16"/>
  <c r="O96" i="1"/>
  <c r="E129"/>
  <c r="E16" i="2" s="1"/>
  <c r="E84" i="1"/>
  <c r="E13" i="2" s="1"/>
  <c r="D84" i="1"/>
  <c r="D13" i="2" s="1"/>
  <c r="F56" i="1"/>
  <c r="F11" i="2" s="1"/>
  <c r="G56" i="1"/>
  <c r="G11" i="2" s="1"/>
  <c r="H56" i="1"/>
  <c r="H11" i="2" s="1"/>
  <c r="I56" i="1"/>
  <c r="I11" i="2" s="1"/>
  <c r="J68" i="1"/>
  <c r="J56" s="1"/>
  <c r="J11" i="2" s="1"/>
  <c r="K68" i="1"/>
  <c r="K56" s="1"/>
  <c r="K11" i="2" s="1"/>
  <c r="L68" i="1"/>
  <c r="L56" s="1"/>
  <c r="L11" i="2" s="1"/>
  <c r="F167" i="1"/>
  <c r="F19" i="2" s="1"/>
  <c r="G167" i="1"/>
  <c r="G19" i="2" s="1"/>
  <c r="H167" i="1"/>
  <c r="H19" i="2" s="1"/>
  <c r="J167" i="1"/>
  <c r="K167"/>
  <c r="K19" i="2" s="1"/>
  <c r="L167" i="1"/>
  <c r="L19" i="2" s="1"/>
  <c r="M142" i="1"/>
  <c r="M10" s="1"/>
  <c r="F142"/>
  <c r="F17" i="2" s="1"/>
  <c r="G142" i="1"/>
  <c r="G17" i="2" s="1"/>
  <c r="I142" i="1"/>
  <c r="I17" i="2" s="1"/>
  <c r="L142" i="1"/>
  <c r="L17" i="2" s="1"/>
  <c r="K10" i="1" l="1"/>
  <c r="I10"/>
  <c r="F10"/>
  <c r="L10"/>
  <c r="G10"/>
  <c r="J19" i="2"/>
  <c r="M9"/>
  <c r="M17"/>
  <c r="F9"/>
  <c r="L9"/>
  <c r="K9"/>
  <c r="I9"/>
  <c r="G9"/>
  <c r="D68" i="1"/>
  <c r="D56" s="1"/>
  <c r="D11" i="2" s="1"/>
  <c r="E68" i="1"/>
  <c r="J142"/>
  <c r="J10" s="1"/>
  <c r="H142"/>
  <c r="H10" s="1"/>
  <c r="O81"/>
  <c r="H9" i="2" l="1"/>
  <c r="H17"/>
  <c r="J9"/>
  <c r="J17"/>
  <c r="E11" i="1"/>
  <c r="E99"/>
  <c r="O112"/>
  <c r="E143"/>
  <c r="D146"/>
  <c r="D176"/>
  <c r="E10" i="2" l="1"/>
  <c r="E98" i="1"/>
  <c r="E14" i="2" s="1"/>
  <c r="O80" i="1"/>
  <c r="D103"/>
  <c r="E90"/>
  <c r="D90"/>
  <c r="E56"/>
  <c r="E11" i="2" s="1"/>
  <c r="E168" i="1"/>
  <c r="D168"/>
  <c r="O179"/>
  <c r="O178"/>
  <c r="E142"/>
  <c r="E17" i="2" s="1"/>
  <c r="D143" i="1"/>
  <c r="D142" s="1"/>
  <c r="D17" i="2" s="1"/>
  <c r="D12" i="1"/>
  <c r="E78"/>
  <c r="E12" i="2" s="1"/>
  <c r="D78" i="1"/>
  <c r="D12" i="2" s="1"/>
  <c r="E176" i="1"/>
  <c r="O67"/>
  <c r="O66"/>
  <c r="D85"/>
  <c r="O85" s="1"/>
  <c r="O13"/>
  <c r="O183"/>
  <c r="O182" s="1"/>
  <c r="O156"/>
  <c r="O147"/>
  <c r="O146"/>
  <c r="O145"/>
  <c r="O134"/>
  <c r="O135"/>
  <c r="E136"/>
  <c r="O120"/>
  <c r="D119"/>
  <c r="O111"/>
  <c r="O108"/>
  <c r="D99"/>
  <c r="O106"/>
  <c r="O104"/>
  <c r="O69"/>
  <c r="O68"/>
  <c r="O45"/>
  <c r="O36"/>
  <c r="O35"/>
  <c r="O29"/>
  <c r="O28"/>
  <c r="O25"/>
  <c r="O22"/>
  <c r="E10" l="1"/>
  <c r="D10" i="2"/>
  <c r="O90" i="1"/>
  <c r="D98"/>
  <c r="D14" i="2" s="1"/>
  <c r="O47" i="1"/>
  <c r="O34"/>
  <c r="D167"/>
  <c r="D19" i="2" s="1"/>
  <c r="O142" i="1"/>
  <c r="O17" i="2" s="1"/>
  <c r="O168" i="1"/>
  <c r="O84"/>
  <c r="O13" i="2" s="1"/>
  <c r="O143" i="1"/>
  <c r="E167"/>
  <c r="O176"/>
  <c r="O12"/>
  <c r="O129"/>
  <c r="O16" i="2" s="1"/>
  <c r="O119" i="1"/>
  <c r="O103"/>
  <c r="O99"/>
  <c r="O78"/>
  <c r="O12" i="2" s="1"/>
  <c r="D10" i="1" l="1"/>
  <c r="D9" i="2" s="1"/>
  <c r="E9"/>
  <c r="E19"/>
  <c r="O56" i="1"/>
  <c r="O11" i="2" s="1"/>
  <c r="O11" i="1"/>
  <c r="O10" i="2" s="1"/>
  <c r="O98" i="1"/>
  <c r="O14" i="2" s="1"/>
  <c r="T21" l="1"/>
  <c r="T19"/>
  <c r="T17"/>
  <c r="T15"/>
  <c r="T13"/>
  <c r="T11"/>
  <c r="T20"/>
  <c r="T18"/>
  <c r="T16"/>
  <c r="T12"/>
  <c r="T10"/>
  <c r="T9" s="1"/>
  <c r="T22"/>
  <c r="T14"/>
  <c r="O167" i="1"/>
  <c r="O19" i="2" s="1"/>
  <c r="O21" i="1"/>
  <c r="O153"/>
  <c r="O18" i="2" s="1"/>
  <c r="O10" i="1" l="1"/>
  <c r="O9" i="2" s="1"/>
  <c r="C10" i="3" l="1"/>
</calcChain>
</file>

<file path=xl/sharedStrings.xml><?xml version="1.0" encoding="utf-8"?>
<sst xmlns="http://schemas.openxmlformats.org/spreadsheetml/2006/main" count="1037" uniqueCount="672">
  <si>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</si>
  <si>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</si>
  <si>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</si>
  <si>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</si>
  <si>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</si>
  <si>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</si>
  <si>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</si>
  <si>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</si>
  <si>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</si>
  <si>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</si>
  <si>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</si>
  <si>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</si>
  <si>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</si>
  <si>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МП "Развитие образования"</t>
  </si>
  <si>
    <t>МП "Социальная поддержка граждан"</t>
  </si>
  <si>
    <t>1.</t>
  </si>
  <si>
    <t>1.1.</t>
  </si>
  <si>
    <t>1.1.1.</t>
  </si>
  <si>
    <t>Подпрограмма "Развитие общего образования"</t>
  </si>
  <si>
    <t>Подпрограмма "Создание условий для организации отдыха и оздоровления детей"</t>
  </si>
  <si>
    <t>Подпрограмма "Обеспечение реализации муниципальной программы"</t>
  </si>
  <si>
    <t>Подпрограмма "Демографическое развитие Павловского муниципального района "</t>
  </si>
  <si>
    <t>Проведение мероприятий, направленных на воспитание у молодежи семейных ценностей</t>
  </si>
  <si>
    <t>Реализация государственной политики в области охраны труда</t>
  </si>
  <si>
    <t xml:space="preserve">Оказание финансовой поддержки социально направленным общественным организациям </t>
  </si>
  <si>
    <t>МП "Обеспечение общественного порядка и противодействие преступности"</t>
  </si>
  <si>
    <t>Профилактика терроризма и экстремизма</t>
  </si>
  <si>
    <t>Повышение правового сознания и предупреждение опасного поведения участников дорожного движения</t>
  </si>
  <si>
    <t>Подпрограмма "Развитие и модернизация защиты населения от угроз ЧС и пожаров"</t>
  </si>
  <si>
    <t>Обеспечение развития систем связи, оповещения, накопления и обработки информации</t>
  </si>
  <si>
    <t>Повышение готовности к ликвидации ЧС</t>
  </si>
  <si>
    <t>Подпрограмма "Охрана окружающей среды"</t>
  </si>
  <si>
    <t xml:space="preserve">Проведение конкурса "Лучшая организация и проведение работ по благоустройству и санитарной очистке населенных пунктов Павловского муниципального района </t>
  </si>
  <si>
    <t>Подпрограмма "Образование"</t>
  </si>
  <si>
    <t>Подпрограмма "Искусство и наследие"</t>
  </si>
  <si>
    <t>Подпрограмма "Развитие культуры"</t>
  </si>
  <si>
    <t>Обеспечение формирование единого культурного пространства, творческих возможностей и участия населения в культурной жизни</t>
  </si>
  <si>
    <t>Развитие кинообслуживания</t>
  </si>
  <si>
    <t>Подпрограмма "Молодежь"</t>
  </si>
  <si>
    <t>Гражданское образование и патриотическое воспитание молодежи, содействие формированию правовых, культурных и нравственных ценностей среди молодежи</t>
  </si>
  <si>
    <t>Развитие системы информирования молодежи о потенциальных возможностях саморазвития и мониторинга молодежной политики</t>
  </si>
  <si>
    <t>Финансовое обеспечение деятельности МКУ ПМР "Управление сельского хозяйства"</t>
  </si>
  <si>
    <t>Улучшение жилищных условий граждан, проживающих  и работающих в сельской местности, в том числе молодых семей и молодых специалистов</t>
  </si>
  <si>
    <t>Регулирование деятельности в сфере имущественных и земельных отношений</t>
  </si>
  <si>
    <t>Распоряжение муниципальным имуществом и земельными участками</t>
  </si>
  <si>
    <t>Подпрограмма "Управление муниципальными финансами"</t>
  </si>
  <si>
    <t xml:space="preserve">Управление резервным фондом администрации Павловского муниципального района и иными средствами на исполнение расходных обязательств Павловского муниципального района </t>
  </si>
  <si>
    <t xml:space="preserve">Управление муниципальным долгом Павловского муниципального района </t>
  </si>
  <si>
    <t>Выравнивание бюджетной обеспеченности муниципальных образований</t>
  </si>
  <si>
    <t>Поддержка мер по обеспечению сбалансированности местных бюджетов</t>
  </si>
  <si>
    <t>Софинансирование приоритетных социально значимых расходов местных бюджетов</t>
  </si>
  <si>
    <t>Содействие повышению качества управления муниципальными финансами</t>
  </si>
  <si>
    <t xml:space="preserve">Финансовое обеспечение деятельности органов местного самоуправления </t>
  </si>
  <si>
    <t>1.1.2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</si>
  <si>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</si>
  <si>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</si>
  <si>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</si>
  <si>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</si>
  <si>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</si>
  <si>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</si>
  <si>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</si>
  <si>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</si>
  <si>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1.2.6.</t>
  </si>
  <si>
    <t>1.2.7.</t>
  </si>
  <si>
    <t>1.2.8.</t>
  </si>
  <si>
    <t>1.3.</t>
  </si>
  <si>
    <t>2.</t>
  </si>
  <si>
    <t>2.1.</t>
  </si>
  <si>
    <t>2.2.</t>
  </si>
  <si>
    <t>2.3.</t>
  </si>
  <si>
    <t>4.</t>
  </si>
  <si>
    <t>3.</t>
  </si>
  <si>
    <t>4.1.</t>
  </si>
  <si>
    <t>4.2.</t>
  </si>
  <si>
    <t>5.</t>
  </si>
  <si>
    <t>5.1.</t>
  </si>
  <si>
    <t>5.2.</t>
  </si>
  <si>
    <t>5.3.</t>
  </si>
  <si>
    <t>5.4.</t>
  </si>
  <si>
    <t>7.</t>
  </si>
  <si>
    <t>8.</t>
  </si>
  <si>
    <t>8.1.</t>
  </si>
  <si>
    <t>9.</t>
  </si>
  <si>
    <t>10.</t>
  </si>
  <si>
    <t>10.1.</t>
  </si>
  <si>
    <t>10.2.</t>
  </si>
  <si>
    <t>10.3.</t>
  </si>
  <si>
    <t>7.1.</t>
  </si>
  <si>
    <t>7.2.</t>
  </si>
  <si>
    <t>6.</t>
  </si>
  <si>
    <t>6.1.</t>
  </si>
  <si>
    <t>6.2.</t>
  </si>
  <si>
    <t>1.3.1.</t>
  </si>
  <si>
    <t>1.3.2.</t>
  </si>
  <si>
    <t>1.3.3.</t>
  </si>
  <si>
    <t>1.3.4.</t>
  </si>
  <si>
    <t>1.3.5.</t>
  </si>
  <si>
    <t>1.4.</t>
  </si>
  <si>
    <t>1.6.</t>
  </si>
  <si>
    <t>2.2.1.</t>
  </si>
  <si>
    <t>2.2.2.</t>
  </si>
  <si>
    <t>2.1.1.</t>
  </si>
  <si>
    <t>2.1.3.</t>
  </si>
  <si>
    <t>2.3.1.</t>
  </si>
  <si>
    <t>Обеспечение общественной безопасности и противодействие преступности</t>
  </si>
  <si>
    <t>4.1.1.</t>
  </si>
  <si>
    <t>4.1.2.</t>
  </si>
  <si>
    <t>4.1.3.</t>
  </si>
  <si>
    <t>4.1.4.</t>
  </si>
  <si>
    <t>4.2.1.</t>
  </si>
  <si>
    <t>4.2.2.</t>
  </si>
  <si>
    <t>4.2.3.</t>
  </si>
  <si>
    <t>5.1.1.</t>
  </si>
  <si>
    <t>5.1.2.</t>
  </si>
  <si>
    <t>5.2.1.</t>
  </si>
  <si>
    <t>5.2.2.</t>
  </si>
  <si>
    <t>5.2.3.</t>
  </si>
  <si>
    <t>5.2.4.</t>
  </si>
  <si>
    <t>5.2.5.</t>
  </si>
  <si>
    <t>5.2.6.</t>
  </si>
  <si>
    <t>5.3.1.</t>
  </si>
  <si>
    <t>5.3.2.</t>
  </si>
  <si>
    <t>5.3.3.</t>
  </si>
  <si>
    <t>5.3.4.</t>
  </si>
  <si>
    <t>5.3.5</t>
  </si>
  <si>
    <t>5.3.6.</t>
  </si>
  <si>
    <t>5.4.1.</t>
  </si>
  <si>
    <t>5.4.2.</t>
  </si>
  <si>
    <t>10.1.1.</t>
  </si>
  <si>
    <t>10.2.3.</t>
  </si>
  <si>
    <t>10.2.4.</t>
  </si>
  <si>
    <t>10.2.5.</t>
  </si>
  <si>
    <t>Содержание кадровых ресурсов организаций дополнительного образования</t>
  </si>
  <si>
    <t>2.2.3.</t>
  </si>
  <si>
    <t>Направление поздравительных адресов Почетным гражданам Павловского муниципального района</t>
  </si>
  <si>
    <t>Профилактика коррупции</t>
  </si>
  <si>
    <t>3.1.</t>
  </si>
  <si>
    <t>3.4.</t>
  </si>
  <si>
    <t>Развитие отрасли растениеводства</t>
  </si>
  <si>
    <t>Развитие отрасли животноводства</t>
  </si>
  <si>
    <t>7.3.</t>
  </si>
  <si>
    <t>Поддержка малых форм хозяйствования</t>
  </si>
  <si>
    <t>7.4.</t>
  </si>
  <si>
    <t>Техническая и технологическая модернизация, инновационное развитие</t>
  </si>
  <si>
    <t>7.5.</t>
  </si>
  <si>
    <t>7.5.1.</t>
  </si>
  <si>
    <t>7.6.</t>
  </si>
  <si>
    <t>7.6.1.</t>
  </si>
  <si>
    <t>8.1.1.</t>
  </si>
  <si>
    <t>8.1.2.</t>
  </si>
  <si>
    <t>8.2.</t>
  </si>
  <si>
    <t>8.2.1.</t>
  </si>
  <si>
    <t>10.1.2.</t>
  </si>
  <si>
    <t>10.1.3.</t>
  </si>
  <si>
    <t>10.1.4.</t>
  </si>
  <si>
    <t>10.1.5</t>
  </si>
  <si>
    <t>10.1.6.</t>
  </si>
  <si>
    <t>Обеспечение внутреннего муниципального финансового контроля</t>
  </si>
  <si>
    <t>10.1.7.</t>
  </si>
  <si>
    <t>10.2.1.</t>
  </si>
  <si>
    <t>10.2.2</t>
  </si>
  <si>
    <t>10.3.1.</t>
  </si>
  <si>
    <t>4.3.</t>
  </si>
  <si>
    <t>4.3.1.</t>
  </si>
  <si>
    <t>МП "Развитие сельского хозяйства на территории Павловского муниципального района "</t>
  </si>
  <si>
    <t>МП "Развитие культуры"</t>
  </si>
  <si>
    <t>Финансовое обеспечение деятельности МКУ ПМР "ЕДДС"</t>
  </si>
  <si>
    <t>МП "Управление муниципальным имуществом"</t>
  </si>
  <si>
    <t>Подпрограмма "Повышение устойчивости бюджетов муниципальных образований Павловского муниципального района "</t>
  </si>
  <si>
    <t>Содержание МКУК "Павловская межпоселенческая центральная библиотека"</t>
  </si>
  <si>
    <t>Повышение энергетической эффективности организаций культуры</t>
  </si>
  <si>
    <t xml:space="preserve">Финансовое обеспечение деятельности аппарата муниципального отдела по культуре и межнациональным вопросам </t>
  </si>
  <si>
    <t>Финансовое обеспечение выполнения прочих расходных обязательств Павловского муниципального района органами местного самоуправления Павловского муниципального района</t>
  </si>
  <si>
    <t xml:space="preserve">Приобретение компьютерной, оргтехники, музыкальных инструментов. </t>
  </si>
  <si>
    <t>Приобретение компьютерной, оргтехники</t>
  </si>
  <si>
    <t>Пополнение и обновление фондов музея, выставочная и экскурсионная работа, массовые мероприятия по пропаганде исторического наследия района и др.мероприятия на базе музея и за его пределами</t>
  </si>
  <si>
    <t>Подпрограмма "Развитие дошкольного образования"</t>
  </si>
  <si>
    <t>1.1.6.</t>
  </si>
  <si>
    <t>МП "Защита населения и территории Павловского муниципального района от чрезвычайных ситуаций, обеспечение пожарной безопасности и безопасности людей на водных объектах"</t>
  </si>
  <si>
    <t>МП "Управление муниципальными финансами, повышение устойчивости бюджетов муниципальных образований Павловского муниципального района "</t>
  </si>
  <si>
    <t>7.7.</t>
  </si>
  <si>
    <t>7.7.1.</t>
  </si>
  <si>
    <t>Организация деятельности по отлову и содержанию безнадзорных животных</t>
  </si>
  <si>
    <t>Материально-техническое обеспечение дошкольных образовательных организаций</t>
  </si>
  <si>
    <t>Материально-техническое обеспечение общеобразовательных организаций</t>
  </si>
  <si>
    <t>Обеспечение текущего функционирования организаций дополнительного образования</t>
  </si>
  <si>
    <t>Материально-техническое обеспечение организаций дополнительного образования детей.</t>
  </si>
  <si>
    <t>1.3.6.</t>
  </si>
  <si>
    <t>Вовлечение молодежи в социальную практику и обеспечение поддержки научной, творческой и предпринимательской активности молодежи.</t>
  </si>
  <si>
    <t>Повышение комфортности и упрощение процедур получения гражданами государственных и муниципальных услуг.</t>
  </si>
  <si>
    <t>Энергосбережение и повышение энергетической эффективности в системе наружного освещения.</t>
  </si>
  <si>
    <t>Нормативное правовое регулирование бюджетного процесса и других правоотношений.</t>
  </si>
  <si>
    <t>Составление проекта бюджета Павловского муниципального района на очередной финансовый год и плановый период.</t>
  </si>
  <si>
    <t>Организация исполнения бюджета Павловского муниципального района и формирование бюджетной отчетности.</t>
  </si>
  <si>
    <t>Обеспечение доступности информации о бюджетном процессе в павловском муниципальном районе.</t>
  </si>
  <si>
    <t xml:space="preserve">МП "Содействие развитию муниципальных      образований  и местного самоуправления" </t>
  </si>
  <si>
    <t>Осуществление дорожной деятельности в отношении автомобильных дорог местного значения в Павловском муниципальном районе</t>
  </si>
  <si>
    <t>Развитие градостроительной деятельности поселений Павловского муниципального района</t>
  </si>
  <si>
    <t>Проведение районного конкурса под названием "Самое красивое село Павловского района"</t>
  </si>
  <si>
    <t xml:space="preserve">Содержание кадровых ресурсов дошкольных образовательных организаций </t>
  </si>
  <si>
    <t>Обеспечение стабильности функционирования дошкольных образовательных организаций</t>
  </si>
  <si>
    <t>Обеспечение противопожарной безопасности дошкольных образовательных организаций</t>
  </si>
  <si>
    <t>Обеспечение текущего функционирования дошкольных образовательных организаций (капитальный ремонт и строительство детского сада)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</si>
  <si>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</si>
  <si>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Содержание кадровых ресурсов общеобразовательных организаций</t>
  </si>
  <si>
    <t>Обеспечение стабильности функционирования общеобразовательных организаций</t>
  </si>
  <si>
    <t>Обеспечение противопожарной безопасности  общеобразовательных организаций</t>
  </si>
  <si>
    <t xml:space="preserve">Обеспечение текущего функционирования общеобразовательных организаций </t>
  </si>
  <si>
    <t>Создание условий для сохранения и укрепления здоровья детей и подростков, а также формирования у них культуры питания (школьное молоко)</t>
  </si>
  <si>
    <t>Подпрограмма "Развитие дополнительного образования детей"</t>
  </si>
  <si>
    <t>Обеспечение стабильности функционирования организаций дополнительного образования</t>
  </si>
  <si>
    <t>Обеспечение противопожарной безопасности организаций дополнительного образования</t>
  </si>
  <si>
    <t xml:space="preserve">Формирование целостной системы поддержки молодежи и подготовке ее к службе в Вооруженных Силах  Российской Федерации </t>
  </si>
  <si>
    <t>2.1.2.</t>
  </si>
  <si>
    <t xml:space="preserve">Оказание социальной поддержки отдельным категориям граждан. 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</si>
  <si>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</si>
  <si>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</si>
  <si>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Доля лиц, сдавших ЕГЭ по русскому языку и математике, в общей численности выпускников, участвовавших в ЕГЭ по данным предметам, %</t>
  </si>
  <si>
    <t>Бесперебойное функционирование организаций образования, обеспечение потребностей в полном объеме, %</t>
  </si>
  <si>
    <t>Удельный вес отремонтированных объектов организаций образования, %</t>
  </si>
  <si>
    <t xml:space="preserve">Исполнение плановых значений расходов на укрепление материально-технической базы, % </t>
  </si>
  <si>
    <t>Доведение средней заработной платы педагогических работников муниципальных общеобразовательных организаций до средней заработной платы в регионе, руб.</t>
  </si>
  <si>
    <t>Бесперебойное функционирование организаций образования, %.</t>
  </si>
  <si>
    <t>Удельный вес отремонтированных объектов организаций образования,%</t>
  </si>
  <si>
    <t>Доля учащихся, охваченных программой "Школьное молоко", %</t>
  </si>
  <si>
    <t>Доля детей, охваченных дополнительным образованием и программами, в общей численности детей и молодежи в возрасте от 5 до 18 лет,%</t>
  </si>
  <si>
    <t>Бесперебойное функционирование организаций образования, обеспечение потребностей в полном объеме, %.</t>
  </si>
  <si>
    <t>Повышение степени противопожарной безопасности , %</t>
  </si>
  <si>
    <t xml:space="preserve">Обеспечение функций органов местного самоуправления Павловского муниципального района, % </t>
  </si>
  <si>
    <t>Освоение средств в полном объеме, выделенных на обновление материально-технической базы, %.</t>
  </si>
  <si>
    <t>Количество молодых людей, вовлеченных в программы и проекты, направленные на интерграцию в жизнь общества, чел.</t>
  </si>
  <si>
    <t>Количество мероприятий, программ и проектов, направленных на поддержку талантливой молодежи, поддержку научной и предпринимательской активности молодежи, чел.</t>
  </si>
  <si>
    <t>Количество мероприятий, программ и проектов, направленных на формирование правовых, культурных и нравственных ценностей среди молодежи, ед.</t>
  </si>
  <si>
    <t xml:space="preserve">Удельный вес молодых людей, осведомленных о потенциальных возможностях проявления социальной инициативы в общественной и общественно-политической жизни, % </t>
  </si>
  <si>
    <t>Общий коэффициент миграционного прироста (убыли) населения</t>
  </si>
  <si>
    <t>Общий коэф-т естественного прироста (убыли) населения</t>
  </si>
  <si>
    <t>Доля граждан пожилого возраста и инвалидов, охваченных социальными услугами, из числа выявленных граждан, нуждающихся в социальной поддержке,  %</t>
  </si>
  <si>
    <t>Кол-во участников, инвалидов и ветеранов ВОВ охваченных мероприятием, чел.</t>
  </si>
  <si>
    <t>Исполнение плановых значений расходов на материальное обеспечение, %</t>
  </si>
  <si>
    <t>Исполнение плановых значений расходов на материальную поддержку, %</t>
  </si>
  <si>
    <t>Количество выявленных фактов террористической и экстремистской направленности, шт.</t>
  </si>
  <si>
    <t>Количество граждан, охваченных мероприятиями по обеспечению общественной безопасности и противодействия  преступности, чел.</t>
  </si>
  <si>
    <t xml:space="preserve">Количество ДТП с пострадавшими, ед.    </t>
  </si>
  <si>
    <t>Уровень исполнения плановых значений расходов на реализацию муниципальной программы, %</t>
  </si>
  <si>
    <t>Кол-во населенных пунктов в зонах риска оборудованных системами оповещения, ед.</t>
  </si>
  <si>
    <t>Время реагирования аварийно-спасательной службы, мин.</t>
  </si>
  <si>
    <t>Кол-во созданных добровольных пожарных команд, шт.</t>
  </si>
  <si>
    <t>Кол-во новых средств индивидуальной защиты, ед.</t>
  </si>
  <si>
    <t>Кол-во домовладений, исключенных из зоны риска, ед.</t>
  </si>
  <si>
    <t>Удельный вес поселений, обеспечивших сбор и вывоз бытовых отходов и мусора, %</t>
  </si>
  <si>
    <t xml:space="preserve">Удельный вес поселений, принявших "Правила обращения с отходами производства и потребления", % </t>
  </si>
  <si>
    <t>Уровень исполнения плановых назначений по расходам на реализацию подпрограммы, %</t>
  </si>
  <si>
    <t>Расходы консолидированного бюджета на культуру в расчете на 1 жителя, руб.</t>
  </si>
  <si>
    <t>Уровень охвата учащихся школ дополнительным образованием, %</t>
  </si>
  <si>
    <t>Освоение средств в полном объеме выделенных на содержание учреждений дополнительного образования, %</t>
  </si>
  <si>
    <t>Доля обучающихся, принимаюющих участие в смотрах, конкурсах и других творческих мероприятих в общем числе обучающихся, %</t>
  </si>
  <si>
    <t xml:space="preserve">Освоение выделенных средств в полном объеме, % </t>
  </si>
  <si>
    <t>Посещение библиотек, шт.</t>
  </si>
  <si>
    <t>Кол-во новых поступлений в библиотечные фонды, шт.</t>
  </si>
  <si>
    <t>Освоение в полном объеме выделенных средств, %</t>
  </si>
  <si>
    <t>Число посетителей музея, чел.</t>
  </si>
  <si>
    <t>Количество посещающих культурно-досуговые мероприятия, чел.</t>
  </si>
  <si>
    <t>Кол-во участников в культурно-досуговых формированиях, чел.</t>
  </si>
  <si>
    <t>Освоение средств в полном объеме, выделенных на укрепление материально-технической базы, %.</t>
  </si>
  <si>
    <t xml:space="preserve">Доля организаций, находящихся в ведении муниципального отдела по культуре и межнациональным вопросам, помещения которых требуют осуществления ремонтных работ от общего числа организаций,  находящихся в ведении муниципального отдела, % </t>
  </si>
  <si>
    <t>Оценка эффективности расходования бюджетных и внебюджетных средств, %</t>
  </si>
  <si>
    <t>Финансирование расходов на обеспечение аппарата муниципального отдела по культуре и межнациональным вопросам, тыс.руб.</t>
  </si>
  <si>
    <t>Финансирование расходов на обеспечение выполнения прочих расходных обязательств муниципального района, тыс.руб.</t>
  </si>
  <si>
    <t>Количество КФХ начинающих фермеров, осуществивших проекты создания и развития своих хозяйств с помощью господдержки, шт.</t>
  </si>
  <si>
    <t>Сокращение общего числа семей, нуждающихся в улучшении жилищных условий в сельской местности, %</t>
  </si>
  <si>
    <t>Количество отловленных безнадзорных животных, голов.</t>
  </si>
  <si>
    <t>Выполнение плана поступлений доходов в бюджет  муниципального района от использования муниципального имущества и земельных участков, %</t>
  </si>
  <si>
    <t>Доля объектов недвижимого имущества, на которые зарегистрировано право собственности Павловского муниципального района, %</t>
  </si>
  <si>
    <t>Доля основных средств организаций муниципальной формы собственности, находящихся в стадии банкротства в основных фондах организаций муниципальной формы собственности, %</t>
  </si>
  <si>
    <t>Доля протяженности освещенных частей улиц, проездов, набережных к их общей протяженности,%</t>
  </si>
  <si>
    <t>Обеспеченность сельского населения питьевой водой,%</t>
  </si>
  <si>
    <t>Уровень газифокации домов сетевым газом, %</t>
  </si>
  <si>
    <t xml:space="preserve">Мониторинг целевого использования грантов,% </t>
  </si>
  <si>
    <t>Отношение дефицита бюджета к годовому объему доходов бюджета Павловского муниципального района без учета объема безвозмездных поступлений, %</t>
  </si>
  <si>
    <t>Муниципальный долг Павловского муниципального района в % к годовому объему доходов бюджетов без учета объема безвозмездных поступлений, %</t>
  </si>
  <si>
    <t>Своевременное внесение изменений в решение Совета народных депутатов о бюджетном процессе</t>
  </si>
  <si>
    <t>Соблюдение порядка и сроков разработки проекта решения о бюджете Павловского муниципального района</t>
  </si>
  <si>
    <t>Составление и утверждение сводной бюджетной росписи бюджета Павловского муниципального района в сроки, установленные бюджетным законодательством</t>
  </si>
  <si>
    <t xml:space="preserve">Доля расходов на обслуживание муниципального долга в общем объеме расходов бюджета  муниципального района  (за искл. расходов,осуществляемых за счет субвенций из областного бюджета),% </t>
  </si>
  <si>
    <t xml:space="preserve">Своевременное внесение изменений в НПА о межбюджетных отношениях ОМС </t>
  </si>
  <si>
    <t xml:space="preserve">Степень сокращения дифференциации бюджетной обеспеченности между муниципальными образованиями  муниципального района, раз </t>
  </si>
  <si>
    <t>Соотношение фактического финансирования расходов в форме дотаций бюджетам муниципальных образований на поддержку мер по обеспечению сбалансированности местных бюджетов к объему, предусмотренному решением о бюджете, %</t>
  </si>
  <si>
    <t>Средняя оценка качества управления финансами и платежеспособности муниципальных образований, баллов</t>
  </si>
  <si>
    <t>Фактические значения целевых показателей</t>
  </si>
  <si>
    <t>Уровень достижения, %</t>
  </si>
  <si>
    <t>Общий коэф-т рождаемости на 1000 населения Павловского муниципального района</t>
  </si>
  <si>
    <t xml:space="preserve">Общий коэф-т смертности   на 1000 населения Павловского муниципального района </t>
  </si>
  <si>
    <t>Проведение мероприятий, направленных на организацию досуга и вовлечения пожилых людей в общественную жизнь, шт.</t>
  </si>
  <si>
    <t>Обеспечение жильем молодых семей</t>
  </si>
  <si>
    <t>Количество молодых семей, улучшивших жилищные условия с помощью государственной поддержки</t>
  </si>
  <si>
    <t>Доля населения по обеспечению и  доступности к ценностям культурного наследия и по использованию единого информационного пространства в районе, %</t>
  </si>
  <si>
    <t>Содержание МКУК "ДК "Современник"</t>
  </si>
  <si>
    <t>Строительство, капитальный и текущий ремонт объектов культуры муниципального района</t>
  </si>
  <si>
    <t>5.3.7.</t>
  </si>
  <si>
    <t>Количество туристов, посетивших Павловский район</t>
  </si>
  <si>
    <t>6.3.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</si>
  <si>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капитального ремонта и ремонта аотомобильных дорог, км.</t>
  </si>
  <si>
    <t>Обеспечение органов государственной власти, органов местного самоуправления, физических и юридических лиц достоверными сведениями, необходимыми для предоставления градостроительной, инвестиционной и иной хозяйственной деятельности, проведения землеустройства в полном объеме, %</t>
  </si>
  <si>
    <t>Количество сельских населенных пунктов, являющихся участниками районного конкурса под названием "Самое красивое село Павловского района"</t>
  </si>
  <si>
    <t>Развитие систем водоснабжения и водоотведения поселений Павловского муниципального района</t>
  </si>
  <si>
    <t>9.2.</t>
  </si>
  <si>
    <t>9.1.</t>
  </si>
  <si>
    <t>9.3.</t>
  </si>
  <si>
    <t>9.4.</t>
  </si>
  <si>
    <t>9.6.</t>
  </si>
  <si>
    <t>9.7.</t>
  </si>
  <si>
    <t>9.8.</t>
  </si>
  <si>
    <t>9.9.</t>
  </si>
  <si>
    <t>Благоустройство территорий поселений Павловского муниципального района</t>
  </si>
  <si>
    <t>Количество благоустроенных парков, скверов, бульваров, зон отдыха, садов, ед.</t>
  </si>
  <si>
    <t xml:space="preserve">Удельный вес резервного фонда администрации Павловского муниципального района в общем объеме расходов бюджета Павловского муниципального района, % </t>
  </si>
  <si>
    <t>Соотношение количества принятых решений о применении бюджетных мер принуждения и общего количества поступивших в муниципальный отдел по финансам администрации Павловского муниципального района уведомлений о применении бюджетных мер принуждения, %</t>
  </si>
  <si>
    <t>Проведение публичных слушаний по проекту бюджета Павловского муниципального района на очередной финансовый год и плановый период и по годовому отчету об исполнении бюджета Павловского муниципального района</t>
  </si>
  <si>
    <t>Соотношение фактического финансирования объемов субсидий на софинансирование приоритетных  социально значимых расходов местных бюджетов к их плановому назначению, предусмотренному решением Совета народных депутатов о бюджете Павловского муниципального района на соответствующий период, %</t>
  </si>
  <si>
    <t>Доля  обеспеченности местами детей в возрасте от 3 до 7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в общей численности детей от 3 до 7 лет, %</t>
  </si>
  <si>
    <t>Доведение средней заработной платы педагогических работников МДОО до средней заработной платы в сфере общего образования в муниципальном районе, руб.</t>
  </si>
  <si>
    <t>Повышение степени противопожарной безопасности, %</t>
  </si>
  <si>
    <t>Увеличение количества детей, охваченных организованным отдыхом и оздоровлением, в общем количестве детей школьного возраста, %</t>
  </si>
  <si>
    <t xml:space="preserve">отдела социально-экономического развития, </t>
  </si>
  <si>
    <t xml:space="preserve">муниципального контроля и поддержки </t>
  </si>
  <si>
    <t xml:space="preserve">предпринимательства администрации </t>
  </si>
  <si>
    <t>Павловского муниципального района                                                           В.А. Митин</t>
  </si>
  <si>
    <t>Смертность населения в трудоспособном возрасте на 100 тыс. населения соответствующего возраста</t>
  </si>
  <si>
    <t>11</t>
  </si>
  <si>
    <t>МП "Профилактика и преодоление социального сиротства "</t>
  </si>
  <si>
    <t>2017-2022гг.</t>
  </si>
  <si>
    <t>11.1</t>
  </si>
  <si>
    <t>11.1.1.</t>
  </si>
  <si>
    <t>11.1.2.</t>
  </si>
  <si>
    <t>11.1.3.</t>
  </si>
  <si>
    <t>11.1.4.</t>
  </si>
  <si>
    <t>Осуществление выплаты вознаграждения, причитающегося приемному родителю.</t>
  </si>
  <si>
    <t>11.1.5.</t>
  </si>
  <si>
    <t>Осуществление единовременной выплаты при передаче ребенка на воспитание в семью.</t>
  </si>
  <si>
    <t>11.1.6.</t>
  </si>
  <si>
    <t>Осуществление выплаты единовременного пособия при всех формах устройства детей, лишенных родительского попечения, в семью</t>
  </si>
  <si>
    <t>Осуществление выплаты семьям опекунов на содержание подопечных детей</t>
  </si>
  <si>
    <t>11.2.</t>
  </si>
  <si>
    <t>11.2.1.</t>
  </si>
  <si>
    <t>11.2.2.</t>
  </si>
  <si>
    <t>Подпрограмма "Социализация детей-сирот и детей, нуждающихся в особой защите государства"</t>
  </si>
  <si>
    <t>Осуществление единовременной выплаты при устройстве в семью ребенка-инвалида или ребенка, достигшего 10 лет, а также при передаче на воспитание в семью братьев (сестер)</t>
  </si>
  <si>
    <t>11.1.7.</t>
  </si>
  <si>
    <t>Выполнение переданных полномочий по организации и осуществлению деятельности по опеке и попечительству</t>
  </si>
  <si>
    <t>11.1.8.</t>
  </si>
  <si>
    <t>Осуществление государственных полномочий по созданию и организации деятельности комиссий по делам несовершеннолетних и защите их прав</t>
  </si>
  <si>
    <t>11.1.9.</t>
  </si>
  <si>
    <t>Организация и проведение районных мероприятий, направленных на раскрытие творческого потенциала детей, воспитывающихся в замещающих семьях</t>
  </si>
  <si>
    <t>Подпрограмма "Раннее выявление семейного неблагополучия, комплексная и целенаправленная работа с семьей, находящейся в социально опасном положении"</t>
  </si>
  <si>
    <t>Внедрение эффективных инновационных методик работы с семьями, находящимися в социально опасном положении</t>
  </si>
  <si>
    <t>11.2.3.</t>
  </si>
  <si>
    <t>11.2.4.</t>
  </si>
  <si>
    <t>Привлечение некоммерческих организаций, общественных организаций, хозяйствующих субъектов, волонтеров к реабилитации семей, находящихся в социально опасном положении</t>
  </si>
  <si>
    <t>2.2.4.</t>
  </si>
  <si>
    <t>2.2.5.</t>
  </si>
  <si>
    <t>2.2.6.</t>
  </si>
  <si>
    <t>Оказание поддержки добровольным пожарным командам на решение социальных вопросов, связанных с участием профилактики и (или) тушение пожаров, спасения людей и имущества при пожаре, проведение аварийно-спасательных работ и оказание помощи пострадавшим.</t>
  </si>
  <si>
    <t>Подготовка населения и организацийк действиям в ЧС в мирное и военное время</t>
  </si>
  <si>
    <t>Берегоукрепление р.Дон в районе г. Павловска Павловского района Воронежской области</t>
  </si>
  <si>
    <t xml:space="preserve">Санитарная очистка территории поселений  Павловского муниципального района </t>
  </si>
  <si>
    <t>Сохранение и развитие системы художественного образования путем улучшения качества организации учебного процесса, участие в межрайонных, областных, региональных и Всероссийских фестивалях, смотрах, конкурсах и выставках</t>
  </si>
  <si>
    <t>5.1.3.</t>
  </si>
  <si>
    <t>Сохранение единого информационного пространства, содействие нравственному развитию подрастающего поколения, повышение образовательного уровня и творческих способностей населения</t>
  </si>
  <si>
    <t>Комплектование библиотечного фонда и подписка периодических изданий</t>
  </si>
  <si>
    <t>Содержание МКУК "Павловский районный краеведческий музей"</t>
  </si>
  <si>
    <t>Приобретение компьютерной, оргтехники, спецаппаратуры, музыкальных инструментов, сценических костюмов и обуви</t>
  </si>
  <si>
    <t>Финансовая поддержка субъектов малого и среднего предпринимательства монопрофильной территории г. Павловск</t>
  </si>
  <si>
    <t>Подпрограмма "Устойчивое развитие сельских территорий"</t>
  </si>
  <si>
    <t>Подпрограмма "Совершенствование системы управления в сфере имущественно-земельных отношений Павловского муниципального района"</t>
  </si>
  <si>
    <t xml:space="preserve">Финансовое обеспечение  деятельности органов местного самоуправления Павловского муниципального района, и иных главных распорядителей средств бюджета муниципального района-исполнителей </t>
  </si>
  <si>
    <t>Выделение за счет средств бюджета  Павловского муниципального района грантов поселениям Павловского муниципального района Воронежской области по результатам оценки эффективности развития городского и сельских поселений.</t>
  </si>
  <si>
    <t>Строительство газопровода низкого давления по сельским поселениям Павловского муниципального района</t>
  </si>
  <si>
    <t>9.5.</t>
  </si>
  <si>
    <t>Ремонт и благоустройство военно-мемориальных объектов</t>
  </si>
  <si>
    <t>9.10.</t>
  </si>
  <si>
    <t xml:space="preserve">Совершенствование системы распределения межбюджетных трансфертов муниципальным образованиям Павловского муниципального района </t>
  </si>
  <si>
    <t>Осуществление выплаты приемной семье на содержание подопечных детей</t>
  </si>
  <si>
    <t>Информационная компания, направленная на профилактику жестокого обращения с детьми, ответственного родительства устройства детей, оставшихся без попечения родителей в семью</t>
  </si>
  <si>
    <t>Повышение компетентности специалистов, работающих с семьями, находящимися в социально опасном положении</t>
  </si>
  <si>
    <t>12.</t>
  </si>
  <si>
    <t>12.1.</t>
  </si>
  <si>
    <t>12.2.</t>
  </si>
  <si>
    <t>3.3.</t>
  </si>
  <si>
    <t>3.2.</t>
  </si>
  <si>
    <t>МП"Развитие физической культуры и спорта"</t>
  </si>
  <si>
    <t>1.1.7.</t>
  </si>
  <si>
    <t>Повышение качества предоставления услуг дошкольного образования</t>
  </si>
  <si>
    <t>1.1.8.</t>
  </si>
  <si>
    <t>Повышение качества предоставления услуг общего образования</t>
  </si>
  <si>
    <t>Удовлетворение спроса населения на услуги дошкольного образования</t>
  </si>
  <si>
    <t>1.3.7.</t>
  </si>
  <si>
    <t>Мониторинг качества дополнительного образования</t>
  </si>
  <si>
    <t>1.3.8.</t>
  </si>
  <si>
    <t>Повышение качества предоставления услуг дополнительного образования</t>
  </si>
  <si>
    <t>1.3.9.</t>
  </si>
  <si>
    <t>1.4.1.</t>
  </si>
  <si>
    <t>Организация полноценного отдыха, оздоровления детейи подростков в летний период</t>
  </si>
  <si>
    <t>1.6.1.</t>
  </si>
  <si>
    <t>Обеспечение деятельности (оказания услуг) подведомственных организаций.</t>
  </si>
  <si>
    <t>Обеспечение функций образовательных органиазаций на территории Павловского муниципального района</t>
  </si>
  <si>
    <t>Подпрограмма "Повышение качества жизни пожилых людей Павловского муниципального района Воронежской области"</t>
  </si>
  <si>
    <t>Поздравление участников, инвалидов и ветеранов Великой Отечественной войны от имени главы администрации Павловского  муниципального района на дому с вручением поздравительной открытки и памятного подарка</t>
  </si>
  <si>
    <t>Участие органов местного самоуправления в мероприятиях, посвященных памятным датам, государственным праздникам и других мероприятиях проводимых в Павловском муниципальном районе с участием людей пожилого возраста</t>
  </si>
  <si>
    <t>Материальное обеспечение муниципальных служащих, находящихся на заслуженном отдыхе (пенсии)</t>
  </si>
  <si>
    <t>Материальная поддержка заслуженных работников РФ (доплаты)</t>
  </si>
  <si>
    <t>Финансирование мероприятия потребности системы развития и поддержки одаренных детей, %</t>
  </si>
  <si>
    <t>Привлечение пожилых людей к участию в общественной жизни района, чел.</t>
  </si>
  <si>
    <t>Направление поздравительных адресов Почетным гражданам Павловского муниципального района, чел.</t>
  </si>
  <si>
    <t xml:space="preserve">МП "Развитие и поддержка малого и среднего предпринимательства в Павловском муниципальном районе Воронежской области" </t>
  </si>
  <si>
    <t>Увеличение числа СМСП в расчете на 10 тыс. человек населения, ед.</t>
  </si>
  <si>
    <t xml:space="preserve">Увеличение числа СМСП, получивших поддержку в рамках МП , шт.  </t>
  </si>
  <si>
    <t>Увеличение кол-ва созданных новых рабочих мест в рамках МП, шт.</t>
  </si>
  <si>
    <t xml:space="preserve">Увеличение числа СМСП, получивших услуги консультационного характера, ед. </t>
  </si>
  <si>
    <t>Количество отремонтированных и благоустроенных военно-мемориальных объектов, ед.</t>
  </si>
  <si>
    <t>да</t>
  </si>
  <si>
    <t>Сокращение числа детей, оставшихся без попечения родителей в результате лишения (ограничения) родителей родительских прав, чел.</t>
  </si>
  <si>
    <t>Доля детей-сирот и детей, оставшихся без попечения родителей, переданных на воспитание в семьи граждан, от общего количества детей-сирот и детей, оставшихся без попечения родителей, %</t>
  </si>
  <si>
    <t>Число замещающих семей, которые имеют право на получение единовременных выплат, чел.</t>
  </si>
  <si>
    <t>Число детей, переданных в приемные семьи, чел.</t>
  </si>
  <si>
    <t>Число детей, воспитывающихся в семьях под опекой, чел.</t>
  </si>
  <si>
    <t>Число детей-сирот и детей, оставшихся без попечения родителей, в возрасте до 10 лет, устроенных в семью, чел.</t>
  </si>
  <si>
    <t>Число детей-сирот и детей, оставшихся без попечения родителей, в возрасте старше 10 лет, детей-инвалидов, братьев (сестор), переданных на воспитание в семью, чел.</t>
  </si>
  <si>
    <t>Число специалистов, осуществляющих деятельность по опеке и попечительству, чел.</t>
  </si>
  <si>
    <t>Доля семей, находящихся в социально опасном положении, которые сняты с профилактического учета, от общкго числа семей, состоящих на учете, %</t>
  </si>
  <si>
    <t>Количество районных мероприятий для замещающих семей, ед.</t>
  </si>
  <si>
    <t>Наличие публикаций в средствах массовой информации, выпуск печетной продукции, ед.</t>
  </si>
  <si>
    <t>Количество контрольных мероприятий, проводимых КДН и ЗП Павловского муниципального района в отношении деятельности учреждений дошкольного образования по раннему выявлению детского неблагополучия, ед.</t>
  </si>
  <si>
    <t>Количество обучающих семинаров, занятий, круглых столов по вопросам работы с семьями, находящимися в социально опасном положении, ед.</t>
  </si>
  <si>
    <t>Количество семей, находящихся в социально опасном положении, которым оказана психолого-педагогическая, социальная, юридическая, материальная и иная помощь некоммерческими, общественными организациями, хозяйствующими субъектами, волонтерами, %</t>
  </si>
  <si>
    <t>Количество лиц, систематически занимающихся физической культурой и спортом, чел.</t>
  </si>
  <si>
    <t>Доля граждан Павловского муниципального района, систематически занимающихся физической культурой и спортом, в общей численности населения, %</t>
  </si>
  <si>
    <t>Доля поступивших обращений о фактах коррупции в общем числе обращений, поступивших в администрацию муниципального района.</t>
  </si>
  <si>
    <t>-</t>
  </si>
  <si>
    <t>1.5.</t>
  </si>
  <si>
    <t>1.5.1.</t>
  </si>
  <si>
    <t>1.5.2</t>
  </si>
  <si>
    <t>1.6.2.</t>
  </si>
  <si>
    <t>1.6.3.</t>
  </si>
  <si>
    <t>1.6.4.</t>
  </si>
  <si>
    <t xml:space="preserve">Финансовое обеспечение деятельности муниципального казенного учреждения «Центр развития физической культуры, спорта и дополнительного образования» </t>
  </si>
  <si>
    <t>Развитие физической культуры и спорта в Павловском муниципальном районе, проведение социально-значимых мероприятий, 
фестивалей, акций по работе с детьми, молодежью и взрослым населением Павловского муниципального района</t>
  </si>
  <si>
    <t>в срок, установленный бюджетным законодательством</t>
  </si>
  <si>
    <t>9.11</t>
  </si>
  <si>
    <t xml:space="preserve">Развитие территориального общественного самоуправления в поселенияз Павловского муниципального района </t>
  </si>
  <si>
    <t>2014-2021гг.</t>
  </si>
  <si>
    <t>Доля граждан, имеющих доступ к получению государственных и муниципальных услуг по принципу "одного окна", в том числе в многофункциональных центрах,%</t>
  </si>
  <si>
    <t>Количество проектов общественно-полезной деятельности (мероприятий), реализованных ТОСами, ед.</t>
  </si>
  <si>
    <t>Объем неналоговых имущественных доходов, поступивших в бюджет муниципального района от использования муниципального имущества, млн.руб.</t>
  </si>
  <si>
    <t>Индекс производства продукции сельского хозяйства в хозяйствах всех категорий (в сопоставимых ценах), %</t>
  </si>
  <si>
    <t>Индекс производства продукции растениеводства (в сопоставимых ценах), %</t>
  </si>
  <si>
    <t>Индекс производства продукции животноводства (в сопоставимых ценах), %</t>
  </si>
  <si>
    <t>Доля выполненных заявок по отлову безнадзорных животных от общего количества поступивших заявок, %</t>
  </si>
  <si>
    <t>Уровень исполнения плановых значений по расходам на реализацию программы, %</t>
  </si>
  <si>
    <t>2014 - 2021гг.</t>
  </si>
  <si>
    <t>Содержание МКУ ДО "Павловская ДШИ", МКУ ДО "Павловская ДХШ", МКУ ДО "Воронцовская ДМШ", МКУ ДО "Лосевская ДМШ"</t>
  </si>
  <si>
    <t xml:space="preserve">Развитие туризма на территории Павловского муниципального района </t>
  </si>
  <si>
    <t>Число предметов основного фонда музея, ед.</t>
  </si>
  <si>
    <t xml:space="preserve">Доля населения, участвующая в платных культурно-досуговых меропряитих, организованных органами местного самоуправления, % </t>
  </si>
  <si>
    <t>Сокращение общего числа молодых семей и молодых специалистов, нуждающихся в улучшении жилищных условий в сельской местности (нарастающим итогом), %</t>
  </si>
  <si>
    <t>4.2.2.1.</t>
  </si>
  <si>
    <t>"Создание мусоросортировочного комплекса Бутурлиновского межмуниципального отходоперерабатывающего кластера на территории Павловского муниципального района"</t>
  </si>
  <si>
    <t>Сохранение существующих и создание новых рабочих мест, ед.</t>
  </si>
  <si>
    <t>4.2.2.2.</t>
  </si>
  <si>
    <t>Приобретение специализированной коммунальной техники</t>
  </si>
  <si>
    <t xml:space="preserve">Доля отходов, направленных на сортировку, от массы образующихся отходов, % </t>
  </si>
  <si>
    <t>Кол-во правонарушений, зарегистрированных на территории  муниципального района, ед.</t>
  </si>
  <si>
    <t>3.5.</t>
  </si>
  <si>
    <t>Профилактика экстремизма в молодежной среде</t>
  </si>
  <si>
    <t>2.4.</t>
  </si>
  <si>
    <t>2.4.1.</t>
  </si>
  <si>
    <t>Финансовая поддержка социально ориентированных некоммерческих организаций на реализацию программ (проектов) путем предоставления субсидии или грантов в форме субсидий</t>
  </si>
  <si>
    <t>2.4.2.</t>
  </si>
  <si>
    <t>Имущественная поддержка социально ориентированных некоммерческих организаций</t>
  </si>
  <si>
    <t>2.4.3.</t>
  </si>
  <si>
    <t>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</t>
  </si>
  <si>
    <t>2.4.4.</t>
  </si>
  <si>
    <t>Консультационная поддержка, а также повышение квалификации работников и добровольцев социально ориентированных некоммерческих организаций</t>
  </si>
  <si>
    <t>2.4.5.</t>
  </si>
  <si>
    <t>Повышение гражданской компетентности и политической культуры у населения Павловского муниципального района</t>
  </si>
  <si>
    <t>2.4.6.</t>
  </si>
  <si>
    <t>Проведение социологических исследований по вопросу развития гражданского общества, межсекторного взаимодействия</t>
  </si>
  <si>
    <t>2.4.7.</t>
  </si>
  <si>
    <t>Развитие нормативной правовой базы по вопросам государственной поддержки социально ориентированных некоммерческих организаций</t>
  </si>
  <si>
    <t>Количество социально ориентированных  некоммерческих организаций, которым оказана финансовая поддержка за счет бюджетных ассигнований бюджета Павловского муниципального района (включая субсидии из областного бюджета), ед.</t>
  </si>
  <si>
    <t>Прирост количества зарегистрированных некоммерческих организаций на территории Павловского муниципального района, ед.</t>
  </si>
  <si>
    <t>Количество социально ориентированных некоммерческих организаций, которым оказана имущественная поддержка в форме передачи в аренду помещений и установления особенностей определения размера арендной платы, ед.</t>
  </si>
  <si>
    <t>Количество социально ориентированных некоммерческих организаций, которым предоставлена информационная поддержка путем размещения тематических интервью на телевидении, публикаций материалов в периодических и информационных изданиях и иными способами, ед.</t>
  </si>
  <si>
    <t>Количество социально ориентированных некоммерческих организаций, которым предоставлена консультационная поддержка путем проведения методических и проблемных семинаров, круглых столов, конференций и иными способами, ед.</t>
  </si>
  <si>
    <t>Количество участников публичных мероприятий по повышению гражданской компетенции и развития политической культуры, чел.</t>
  </si>
  <si>
    <t>Количество вопросов/позиций социологического мониторинга по вопросам развития гражданского общества и института социально ориентированных некоммерческих организаций, ед.</t>
  </si>
  <si>
    <t>Количество нормативных правовых актов Павловского муниципального района, принятых в сфере муниципальной поддержки социально ориентированных некоммерческих организаций, ед.</t>
  </si>
  <si>
    <t>Подпрограмма "Создание условий для обеспечения доступным и комфортным  жильем населения Павловского муниципального района Воронежской области"</t>
  </si>
  <si>
    <t>Подпрограмма "Повышение эффективности государственной поддержки социально ориентированных некоммерческих организаций"</t>
  </si>
  <si>
    <t>Подпрограмма "Регулирование численности, отлов и передержка безнадзорных животных на территории Павловского муниципального района в 2015-2021 годах"</t>
  </si>
  <si>
    <t>Финансовая поддержка субъектов малого и среднего предпринимательства и организаций, осуществляющих деятельность по  перевозке пассажиров автомобильным транспортом общего пользования</t>
  </si>
  <si>
    <t>Увеличение количества вновь созданых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госсударственную поддержку в рамках мероприятия по компенсации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оборудования, ед.</t>
  </si>
  <si>
    <t>Осуществление регулярных пассажирских перевозок по маршрутам в границах Павловского муниципального района с соблюдением графиков регулярности движения маршрутов, %</t>
  </si>
  <si>
    <t>Финансовая поддержка субъектов малого и среднего предпринимательства и организаций, образующих инфраструктуру и поддержка обеспечения деятельности субъектов малого и среднего предпринимательства</t>
  </si>
  <si>
    <t>1.2.5.</t>
  </si>
  <si>
    <t>Меры социально поддержки педагогических работников муниципальных образовательных организаций, расположенных в сельских населенных пунктах (проезд)</t>
  </si>
  <si>
    <t xml:space="preserve">Доля учителей, работающих в сельской местности, получающих возмещение за проезд, % </t>
  </si>
  <si>
    <t>Мероприятия, проводимые для детей и молодежи (районнные, областные, всероссийские). Создание системы выявления, развития и поддержки одаренных детей в различных областях научной и творческой деятельности.</t>
  </si>
  <si>
    <t xml:space="preserve"> Отчет о ходе реализации муниципальных программ (финансирование программ) </t>
  </si>
  <si>
    <t xml:space="preserve">Начальник </t>
  </si>
  <si>
    <t>5.3.8.</t>
  </si>
  <si>
    <t>Кол-во выданных экземпляров библиотечного фонда, экз.</t>
  </si>
  <si>
    <t>Региональный проект "Обеспечение качественнонового уровня развития инфраструктуры культуры (Культурная среда)"</t>
  </si>
  <si>
    <t>Муниципальная составляющая Павлоского муниципального района регионального проекта "Акселерация субъектов малого и среднего предпринимательства"</t>
  </si>
  <si>
    <t>6.4.</t>
  </si>
  <si>
    <t>6.5.</t>
  </si>
  <si>
    <t>Содействие развитию и популяризации предпринимательской деятельности, осуществляемой в Павлоском районе</t>
  </si>
  <si>
    <t>2014-2018гг.</t>
  </si>
  <si>
    <t>Исполнение плановых назначений расходов компенсации части родительской платы, %</t>
  </si>
  <si>
    <t>Количество молодых людей, участвующих в различных формах самоорганизации и структурах социальной направленности,чел.</t>
  </si>
  <si>
    <t>Финансовое обеспечение  деятельности МКУ СТО</t>
  </si>
  <si>
    <t>Финансовое обеспечение  деятельности МКУ РСО</t>
  </si>
  <si>
    <t>Финансовое обеспечение  деятельности МКУ ПМР "Служба обеспечения деятельности адмнистрации"</t>
  </si>
  <si>
    <t>Финансовое обеспечение  деятельности МКУ МОУМИ</t>
  </si>
  <si>
    <t>8.2.1.1.</t>
  </si>
  <si>
    <t>8.2.1.2.</t>
  </si>
  <si>
    <t>8.2.1.3.</t>
  </si>
  <si>
    <t>8.2.1.4.</t>
  </si>
  <si>
    <t>1.2.1.1.</t>
  </si>
  <si>
    <t>1.2.1.2.</t>
  </si>
  <si>
    <t>Выплаты ежемесячного денежного вознаграждения за классное руководство</t>
  </si>
  <si>
    <t>Доведение средней заработной платы педагогических работников дополнительного образования детей до100 % средней заработной платы в регионе, руб.</t>
  </si>
  <si>
    <t>Региональный проект "Современная школа"</t>
  </si>
  <si>
    <t>Региональный проект "Успех каждого ребенка"</t>
  </si>
  <si>
    <t>1.2.9.</t>
  </si>
  <si>
    <t>1.2.10.</t>
  </si>
  <si>
    <t>окончание ремонтных работ, год</t>
  </si>
  <si>
    <t>до начала очередного финансового года</t>
  </si>
  <si>
    <t>Обеспечение образовательных организаций твердым топливом для отопления, ГСМ, оснащение организаций прочими расходными материалами,%</t>
  </si>
  <si>
    <t>Итого по муниципальным программам Павловского муниципального района за  2019 год</t>
  </si>
  <si>
    <t>2014-2022гг.</t>
  </si>
  <si>
    <t>2014-20212г.</t>
  </si>
  <si>
    <t>2014 - 2022г.г.</t>
  </si>
  <si>
    <t>2018-2022гг.</t>
  </si>
  <si>
    <t>Финансовое обеспечение  деятельности МКУ ПМР "Многофункциональный межведомственный центр"</t>
  </si>
  <si>
    <t>2019-2022</t>
  </si>
  <si>
    <t>2019-2022гг.</t>
  </si>
  <si>
    <t>8.2.1.5.</t>
  </si>
  <si>
    <t>2014 - 2022гг.</t>
  </si>
  <si>
    <t>2014-2024 гг.</t>
  </si>
  <si>
    <t>2014-2022 гг.</t>
  </si>
  <si>
    <t>- уровень достижения показателей (индикаторов) муниципальной программы в разрезе основных мероприятий (Сд) составил более 95%;</t>
  </si>
  <si>
    <t>- уровень финансирования реализации основных мероприятий муниципальной программы составил не менее 90%.</t>
  </si>
  <si>
    <t>Муниципальная программа считается реализуемой со средним уровнем эффективности, если:</t>
  </si>
  <si>
    <t>- уровень достижения показателей (индикаторов) муниципальной программы в разрезе основных мероприятий (Сд) составил от 70% до 95%;</t>
  </si>
  <si>
    <t>- уровень финансирования реализации мероприятий муниципальной программы составил не менее 80%.</t>
  </si>
  <si>
    <t>Муниципальная программа считается реализуемой с удовлетворительным уровнем эффективности, если:</t>
  </si>
  <si>
    <t>- уровень достижения показателей (индикаторов) муниципальной программы в разрезе основных мероприятий (Сд) составил от 50% до 70%;</t>
  </si>
  <si>
    <t>- уровень финансирования реализации основных мероприятий муниципальной программы составил не менее 70%.</t>
  </si>
  <si>
    <t xml:space="preserve"> Муниципальная программа считается реализуемой с высоким уровнем эффективности, если:</t>
  </si>
  <si>
    <r>
      <rPr>
        <b/>
        <sz val="9"/>
        <rFont val="Symbol"/>
        <family val="1"/>
        <charset val="2"/>
      </rPr>
      <t>£</t>
    </r>
    <r>
      <rPr>
        <b/>
        <sz val="7.45"/>
        <rFont val="Times New Roman"/>
        <family val="1"/>
        <charset val="204"/>
      </rPr>
      <t xml:space="preserve"> 10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</si>
  <si>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100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</si>
  <si>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3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</si>
  <si>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15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</si>
  <si>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1,4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</si>
  <si>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19</t>
    </r>
  </si>
  <si>
    <r>
      <rPr>
        <b/>
        <sz val="9"/>
        <rFont val="Calibri"/>
        <family val="2"/>
        <charset val="204"/>
      </rPr>
      <t>≥</t>
    </r>
    <r>
      <rPr>
        <b/>
        <sz val="7.45"/>
        <rFont val="Times New Roman"/>
        <family val="1"/>
        <charset val="204"/>
      </rPr>
      <t xml:space="preserve"> 95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</si>
  <si>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95</t>
    </r>
  </si>
  <si>
    <t>Итогопо МП</t>
  </si>
  <si>
    <t>0113</t>
  </si>
  <si>
    <t>0405</t>
  </si>
  <si>
    <t>1003</t>
  </si>
  <si>
    <t>1403</t>
  </si>
  <si>
    <t>0505</t>
  </si>
  <si>
    <t>0503</t>
  </si>
  <si>
    <t>0409</t>
  </si>
  <si>
    <t>0412</t>
  </si>
  <si>
    <t>0314</t>
  </si>
  <si>
    <t>0406</t>
  </si>
  <si>
    <t>0605</t>
  </si>
  <si>
    <t>0309</t>
  </si>
  <si>
    <t>1001</t>
  </si>
  <si>
    <t>1004</t>
  </si>
  <si>
    <t>1006</t>
  </si>
  <si>
    <t>0801</t>
  </si>
  <si>
    <t>0701</t>
  </si>
  <si>
    <t>0703</t>
  </si>
  <si>
    <t>0709</t>
  </si>
  <si>
    <t>0804</t>
  </si>
  <si>
    <t>0408</t>
  </si>
  <si>
    <t>1301</t>
  </si>
  <si>
    <t>1401</t>
  </si>
  <si>
    <t>1402</t>
  </si>
  <si>
    <t>0106</t>
  </si>
  <si>
    <t>разница +13,52</t>
  </si>
  <si>
    <t>0702</t>
  </si>
  <si>
    <t>0707</t>
  </si>
  <si>
    <t>0111</t>
  </si>
  <si>
    <t>2020 год</t>
  </si>
  <si>
    <t>7.8.</t>
  </si>
  <si>
    <t>7.8.1.</t>
  </si>
  <si>
    <t>Подпрограмма "Комплексное развитие сельских территорий"</t>
  </si>
  <si>
    <t>Создание условий для обеспечения доступным и комфортным жельем сельского насления</t>
  </si>
  <si>
    <t>11.3.</t>
  </si>
  <si>
    <t>11.3.1.</t>
  </si>
  <si>
    <t>Подпрограмма 3 "Инновационный социльный проект "Точка опоры"</t>
  </si>
  <si>
    <t>Количество семей с детьми, находящихся в социально опасном положении и иной трудной жизненной ситуации, получивших поддержку в ходе проекта</t>
  </si>
  <si>
    <t>Количество мероприятий по распространению эффективных социальных практик, технологий, методов и способов действий (тренинги, семинары, стажировки, конференции, другое).</t>
  </si>
  <si>
    <t>Число публикаций в печатных средствах массовой информации о ходе и результатах реализации проекта</t>
  </si>
  <si>
    <t>Доля семей, снятых с учета как находящихся в социально-опасном положении в связи с улучшением (нормализацией) ситуации</t>
  </si>
  <si>
    <t xml:space="preserve">Организация межведомственного социального сопровождения семей и детей, находящихся в социально-опасном положении, оставшихся </t>
  </si>
  <si>
    <t>Создание районной службы психолого-педагогической помощи семье и детям</t>
  </si>
  <si>
    <t>Повышение компетенции специалистов, работающих и в интересах детей и семей, в том числе психологов, социальных педагогов.</t>
  </si>
  <si>
    <t xml:space="preserve">Внедрение и апробация новых методик, практик и форм работы с семьями, находящимися в социально-опасном положении, в том числе модели </t>
  </si>
  <si>
    <t>Обобщение и распространение эффективных методик работы, апробированных в ходе реализации проекта</t>
  </si>
  <si>
    <t>11.3.2.</t>
  </si>
  <si>
    <t>11.3.3.</t>
  </si>
  <si>
    <t>Количество муниципальных учреждений, принимающих участие в реализации проекта</t>
  </si>
  <si>
    <t>Число детей, включенных в состав целевой группы и получивших помощь</t>
  </si>
  <si>
    <t>Мероприятия по развитию сети спортивных объектов муниципальной собственности</t>
  </si>
  <si>
    <t>Региональный проект "Спорт-норма жизни"</t>
  </si>
  <si>
    <t>12.3.</t>
  </si>
  <si>
    <t>12.4.</t>
  </si>
  <si>
    <t>13</t>
  </si>
  <si>
    <t>13.1</t>
  </si>
  <si>
    <t>13.1.1.</t>
  </si>
  <si>
    <t>13.1.2</t>
  </si>
  <si>
    <t>13.1.3.</t>
  </si>
  <si>
    <t>13.1.4.</t>
  </si>
  <si>
    <t>13.1.5.</t>
  </si>
  <si>
    <t>13.1.6.</t>
  </si>
  <si>
    <t>13.2.</t>
  </si>
  <si>
    <t>13.2.1.</t>
  </si>
  <si>
    <t>13.2.2.</t>
  </si>
  <si>
    <t>13.2.3.</t>
  </si>
  <si>
    <t>13.3.</t>
  </si>
  <si>
    <t>13.3.1.</t>
  </si>
  <si>
    <t>МП "Развитие молодёжной политики "</t>
  </si>
  <si>
    <t>Подпрограмма 1 "Молодёжь"</t>
  </si>
  <si>
    <t>Вовлечение молодежи в социальную практику и обеспечение поддержки научной, творческой и предпринимательской активности молодежи</t>
  </si>
  <si>
    <t>Формирование целостной системы поддержки молодежи и подготовки ее к службе в Вооруженных Силах РФ</t>
  </si>
  <si>
    <t>Гражданское образование и патриотическое воспитание молодежи, содействие формированию правовых,  культурных и нравственных ценностей среди молодёжи</t>
  </si>
  <si>
    <t>Организация мероприятий, направленных на формирование системы талантливой и инициативной молодежи</t>
  </si>
  <si>
    <t>Организация работы секций и молодежных объединений по основным направлениям молодежной политики.</t>
  </si>
  <si>
    <t>Подпрограмма 2 «Профориентация»</t>
  </si>
  <si>
    <t>Формирование единой системы профориентационной работы в системе образования</t>
  </si>
  <si>
    <t>Проведение профориентационных мероприятий, посвященных популяризации востребованных профессий и специальностей на рынке труда Павловского муниципального района</t>
  </si>
  <si>
    <t>Создание единой информационной среды профориентационной работы</t>
  </si>
  <si>
    <t>Финансовое обеспечение деятельности МБУ Павловский центр «РОСТ»</t>
  </si>
  <si>
    <t>Количество молодых людей, вовлеченных в программы и проекты, направленные на интеграцию в жизнь общества</t>
  </si>
  <si>
    <t>количество молодых людей, участвующих в различных формах самоорганизации и структурах социальной направленности</t>
  </si>
  <si>
    <t>количество военно-патриотических объединений, военно-спортивных молодежных и детских организаций – клубов, музеев</t>
  </si>
  <si>
    <t>количество мероприятий, проектов (программ), направленных на формирование правовых, культурных и нравственных ценностей среди молодежи</t>
  </si>
  <si>
    <t>удельный вес молодых людей, осведомленных о потенциальных возможностях проявления социальной инициативы в общественной и общественно-политической жизни</t>
  </si>
  <si>
    <t>количество мероприятий, программ и проектов, направленных на поддержку талантливой молодежи, поддержку научной и предпринимательской активности молодежи</t>
  </si>
  <si>
    <t>Доля ОУ, реализующих программы по профориентации</t>
  </si>
  <si>
    <t>Количество выпускников, определившихся в профессиональном выборе на момент окончания школы</t>
  </si>
  <si>
    <t>Количество семинаров, конференций. Круглых столов по проблеме профориентации</t>
  </si>
  <si>
    <t>Организации, охваченные профориентационной работой</t>
  </si>
  <si>
    <t>Бесперебойное функционирование учреждения</t>
  </si>
  <si>
    <t>Уровень исполнения плановых назначений по расходам на реализацию программы.</t>
  </si>
  <si>
    <t>2020-2025гг.</t>
  </si>
  <si>
    <t>Павловского муниципального района  за   1 полугодие 2020 года</t>
  </si>
  <si>
    <t>1.3.10.</t>
  </si>
  <si>
    <t>Региональнвый проект "Успех каждого ребенка"</t>
  </si>
  <si>
    <t>1.5.3</t>
  </si>
  <si>
    <t>Обеспечение  функций муниципального отдела по образованию молодежной политике и спорту администрации Павловского муниципального района</t>
  </si>
  <si>
    <t xml:space="preserve">Подпрограмма 3 "Обеспечение 
реализации 
муниципальной программы"
</t>
  </si>
  <si>
    <t xml:space="preserve">Освоение средств, выделенных на капитальный ремонт хоккейной площадки по адресу: Воронежская область, 
г. Павловск, мкр. Гранитный, 1г </t>
  </si>
  <si>
    <t>Освоение средств, выделенных на оснащение  спортивно-технологическим оборудованием площадки ГТО  на территории  МБОУ Павловская 
СОШ № 2 для ее полноценного функционирования</t>
  </si>
  <si>
    <t>ввод (приобретение) жилья для граждан, проживающих на сельских территориях (с привленчением собственных срдеств граждан)</t>
  </si>
  <si>
    <t>13.</t>
  </si>
  <si>
    <t>Удельный вес каждой программы в общем объеме кассового исполнения, %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</si>
</sst>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9"/>
      <name val="Symbol"/>
      <family val="1"/>
      <charset val="2"/>
    </font>
    <font>
      <b/>
      <sz val="7.45"/>
      <name val="Times New Roman"/>
      <family val="1"/>
      <charset val="204"/>
    </font>
    <font>
      <sz val="9"/>
      <name val="Symbol"/>
      <family val="1"/>
      <charset val="2"/>
    </font>
    <font>
      <sz val="7.45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9"/>
      <color rgb="FF00B0F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4">
    <xf numFmtId="0" fontId="0" fillId="0" borderId="0" xfId="0"/>
    <xf numFmtId="43" fontId="1" fillId="0" borderId="1" xfId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vertical="top" wrapText="1"/>
    </xf>
    <xf numFmtId="43" fontId="1" fillId="0" borderId="1" xfId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horizontal="center" vertical="top" wrapText="1"/>
    </xf>
    <xf numFmtId="0" fontId="1" fillId="0" borderId="0" xfId="0" applyFont="1" applyFill="1"/>
    <xf numFmtId="49" fontId="1" fillId="2" borderId="1" xfId="0" applyNumberFormat="1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43" fontId="1" fillId="0" borderId="8" xfId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2" fillId="0" borderId="0" xfId="0" applyFont="1" applyFill="1"/>
    <xf numFmtId="164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164" fontId="1" fillId="0" borderId="0" xfId="1" applyNumberFormat="1" applyFont="1" applyFill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/>
    <xf numFmtId="2" fontId="1" fillId="0" borderId="0" xfId="0" applyNumberFormat="1" applyFont="1" applyFill="1"/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43" fontId="1" fillId="2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/>
    <xf numFmtId="43" fontId="3" fillId="0" borderId="1" xfId="1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165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center"/>
    </xf>
    <xf numFmtId="43" fontId="1" fillId="0" borderId="1" xfId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43" fontId="2" fillId="2" borderId="8" xfId="1" applyFont="1" applyFill="1" applyBorder="1" applyAlignment="1">
      <alignment vertical="top" wrapText="1"/>
    </xf>
    <xf numFmtId="43" fontId="2" fillId="2" borderId="13" xfId="1" applyFont="1" applyFill="1" applyBorder="1" applyAlignment="1">
      <alignment vertical="top" wrapText="1"/>
    </xf>
    <xf numFmtId="43" fontId="2" fillId="2" borderId="9" xfId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5" fillId="0" borderId="0" xfId="0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43" fontId="1" fillId="0" borderId="1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43" fontId="1" fillId="0" borderId="0" xfId="1" applyFont="1" applyFill="1" applyAlignment="1">
      <alignment horizontal="center"/>
    </xf>
    <xf numFmtId="43" fontId="1" fillId="0" borderId="1" xfId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left" vertical="top" wrapText="1" indent="1"/>
    </xf>
    <xf numFmtId="165" fontId="2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165" fontId="1" fillId="0" borderId="1" xfId="1" applyNumberFormat="1" applyFont="1" applyFill="1" applyBorder="1" applyAlignment="1">
      <alignment horizontal="right" vertical="top" wrapText="1"/>
    </xf>
    <xf numFmtId="165" fontId="1" fillId="0" borderId="1" xfId="1" applyNumberFormat="1" applyFont="1" applyFill="1" applyBorder="1" applyAlignment="1">
      <alignment horizontal="right" vertical="top"/>
    </xf>
    <xf numFmtId="165" fontId="1" fillId="0" borderId="1" xfId="1" applyNumberFormat="1" applyFont="1" applyFill="1" applyBorder="1" applyAlignment="1">
      <alignment vertical="top" wrapText="1"/>
    </xf>
    <xf numFmtId="165" fontId="1" fillId="0" borderId="1" xfId="1" applyNumberFormat="1" applyFont="1" applyFill="1" applyBorder="1" applyAlignment="1">
      <alignment horizontal="left" vertical="top" wrapText="1" indent="1"/>
    </xf>
    <xf numFmtId="164" fontId="3" fillId="0" borderId="1" xfId="0" applyNumberFormat="1" applyFont="1" applyFill="1" applyBorder="1" applyAlignment="1">
      <alignment vertical="top"/>
    </xf>
    <xf numFmtId="164" fontId="1" fillId="0" borderId="8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 vertical="top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indent="1"/>
    </xf>
    <xf numFmtId="165" fontId="1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43" fontId="1" fillId="0" borderId="0" xfId="0" applyNumberFormat="1" applyFont="1" applyFill="1" applyBorder="1"/>
    <xf numFmtId="43" fontId="15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43" fontId="1" fillId="0" borderId="1" xfId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left" vertical="top" wrapText="1"/>
    </xf>
    <xf numFmtId="43" fontId="3" fillId="0" borderId="1" xfId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3" fontId="2" fillId="0" borderId="1" xfId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5" fillId="0" borderId="1" xfId="0" applyFont="1" applyBorder="1"/>
    <xf numFmtId="43" fontId="1" fillId="0" borderId="1" xfId="1" applyFont="1" applyFill="1" applyBorder="1" applyAlignment="1">
      <alignment horizontal="center" vertical="top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1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43" fontId="1" fillId="0" borderId="2" xfId="1" applyFont="1" applyFill="1" applyBorder="1" applyAlignment="1">
      <alignment horizontal="center" vertical="center" textRotation="2" wrapText="1"/>
    </xf>
    <xf numFmtId="43" fontId="1" fillId="0" borderId="3" xfId="1" applyFont="1" applyFill="1" applyBorder="1" applyAlignment="1">
      <alignment horizontal="center" vertical="center" textRotation="2" wrapText="1"/>
    </xf>
    <xf numFmtId="43" fontId="1" fillId="0" borderId="4" xfId="1" applyFont="1" applyFill="1" applyBorder="1" applyAlignment="1">
      <alignment horizontal="center" vertical="center" textRotation="2" wrapText="1"/>
    </xf>
    <xf numFmtId="43" fontId="1" fillId="0" borderId="5" xfId="1" applyFont="1" applyFill="1" applyBorder="1" applyAlignment="1">
      <alignment horizontal="center" vertical="center" textRotation="2" wrapText="1"/>
    </xf>
    <xf numFmtId="43" fontId="1" fillId="0" borderId="6" xfId="1" applyFont="1" applyFill="1" applyBorder="1" applyAlignment="1">
      <alignment horizontal="center" vertical="center" textRotation="2" wrapText="1"/>
    </xf>
    <xf numFmtId="43" fontId="1" fillId="0" borderId="7" xfId="1" applyFont="1" applyFill="1" applyBorder="1" applyAlignment="1">
      <alignment horizontal="center" vertical="center" textRotation="2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vertical="center" wrapText="1"/>
    </xf>
    <xf numFmtId="43" fontId="1" fillId="0" borderId="6" xfId="1" applyFont="1" applyFill="1" applyBorder="1" applyAlignment="1">
      <alignment horizontal="center" vertical="center" wrapText="1"/>
    </xf>
    <xf numFmtId="43" fontId="1" fillId="0" borderId="7" xfId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3" fontId="1" fillId="0" borderId="10" xfId="1" applyFont="1" applyFill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 wrapText="1"/>
    </xf>
    <xf numFmtId="43" fontId="1" fillId="0" borderId="1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textRotation="90" wrapText="1"/>
    </xf>
    <xf numFmtId="0" fontId="1" fillId="0" borderId="13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horizontal="center" vertical="top" textRotation="90" wrapText="1"/>
    </xf>
    <xf numFmtId="0" fontId="1" fillId="0" borderId="13" xfId="0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43" fontId="1" fillId="0" borderId="2" xfId="1" applyFont="1" applyFill="1" applyBorder="1" applyAlignment="1">
      <alignment horizontal="center" textRotation="90" wrapText="1"/>
    </xf>
    <xf numFmtId="43" fontId="1" fillId="0" borderId="3" xfId="1" applyFont="1" applyFill="1" applyBorder="1" applyAlignment="1">
      <alignment horizontal="center" textRotation="90" wrapText="1"/>
    </xf>
    <xf numFmtId="43" fontId="1" fillId="0" borderId="4" xfId="1" applyFont="1" applyFill="1" applyBorder="1" applyAlignment="1">
      <alignment horizontal="center" textRotation="90" wrapText="1"/>
    </xf>
    <xf numFmtId="43" fontId="1" fillId="0" borderId="5" xfId="1" applyFont="1" applyFill="1" applyBorder="1" applyAlignment="1">
      <alignment horizontal="center" textRotation="90" wrapText="1"/>
    </xf>
    <xf numFmtId="43" fontId="1" fillId="0" borderId="6" xfId="1" applyFont="1" applyFill="1" applyBorder="1" applyAlignment="1">
      <alignment horizontal="center" textRotation="90" wrapText="1"/>
    </xf>
    <xf numFmtId="43" fontId="1" fillId="0" borderId="7" xfId="1" applyFont="1" applyFill="1" applyBorder="1" applyAlignment="1">
      <alignment horizontal="center" textRotation="90" wrapText="1"/>
    </xf>
    <xf numFmtId="43" fontId="1" fillId="0" borderId="1" xfId="1" applyFont="1" applyFill="1" applyBorder="1" applyAlignment="1">
      <alignment horizontal="center" textRotation="90" wrapText="1"/>
    </xf>
    <xf numFmtId="43" fontId="1" fillId="0" borderId="1" xfId="1" applyFont="1" applyFill="1" applyBorder="1" applyAlignment="1">
      <alignment horizontal="center" vertical="center" textRotation="2" wrapText="1"/>
    </xf>
    <xf numFmtId="0" fontId="1" fillId="0" borderId="1" xfId="0" applyFont="1" applyFill="1" applyBorder="1" applyAlignment="1">
      <alignment horizontal="center" vertical="top" textRotation="90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31"/>
  <sheetViews>
    <sheetView tabSelected="1" view="pageBreakPreview" zoomScale="60" zoomScaleNormal="80" workbookViewId="0">
      <pane xSplit="3" ySplit="9" topLeftCell="D183" activePane="bottomRight" state="frozen"/>
      <selection pane="topRight" activeCell="D1" sqref="D1"/>
      <selection pane="bottomLeft" activeCell="A10" sqref="A10"/>
      <selection pane="bottomRight" activeCell="W185" sqref="W185"/>
    </sheetView>
  </sheetViews>
  <sheetFormatPr defaultRowHeight="12"/>
  <cols>
    <col min="1" max="1" width="7.5703125" style="33" customWidth="1"/>
    <col min="2" max="2" width="22.85546875" style="33" customWidth="1"/>
    <col min="3" max="3" width="6.28515625" style="18" customWidth="1"/>
    <col min="4" max="5" width="12.7109375" style="82" customWidth="1"/>
    <col min="6" max="7" width="10.85546875" style="82" customWidth="1"/>
    <col min="8" max="8" width="12.85546875" style="82" customWidth="1"/>
    <col min="9" max="9" width="12.140625" style="82" customWidth="1"/>
    <col min="10" max="11" width="11.7109375" style="82" customWidth="1"/>
    <col min="12" max="13" width="11" style="82" customWidth="1"/>
    <col min="14" max="14" width="8.7109375" style="82" customWidth="1"/>
    <col min="15" max="15" width="8.140625" style="82" customWidth="1"/>
    <col min="16" max="16" width="17.42578125" style="34" customWidth="1"/>
    <col min="17" max="18" width="10.85546875" style="35" customWidth="1"/>
    <col min="19" max="19" width="7.7109375" style="35" customWidth="1"/>
    <col min="20" max="20" width="9.5703125" style="18" bestFit="1" customWidth="1"/>
    <col min="21" max="16384" width="9.140625" style="18"/>
  </cols>
  <sheetData>
    <row r="2" spans="1:21">
      <c r="A2" s="184" t="s">
        <v>507</v>
      </c>
      <c r="B2" s="184"/>
      <c r="C2" s="184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21">
      <c r="A3" s="184" t="s">
        <v>661</v>
      </c>
      <c r="B3" s="184"/>
      <c r="C3" s="184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21">
      <c r="A4" s="203" t="s">
        <v>0</v>
      </c>
      <c r="B4" s="203" t="s">
        <v>1</v>
      </c>
      <c r="C4" s="197" t="s">
        <v>2</v>
      </c>
      <c r="D4" s="200" t="s">
        <v>3</v>
      </c>
      <c r="E4" s="201"/>
      <c r="F4" s="201"/>
      <c r="G4" s="201"/>
      <c r="H4" s="201"/>
      <c r="I4" s="201"/>
      <c r="J4" s="201"/>
      <c r="K4" s="201"/>
      <c r="L4" s="201"/>
      <c r="M4" s="202"/>
      <c r="N4" s="212" t="s">
        <v>4</v>
      </c>
      <c r="O4" s="213"/>
      <c r="P4" s="204" t="s">
        <v>215</v>
      </c>
      <c r="Q4" s="207" t="s">
        <v>216</v>
      </c>
      <c r="R4" s="207" t="s">
        <v>288</v>
      </c>
      <c r="S4" s="207" t="s">
        <v>289</v>
      </c>
    </row>
    <row r="5" spans="1:21" ht="11.25" customHeight="1">
      <c r="A5" s="203"/>
      <c r="B5" s="203"/>
      <c r="C5" s="198"/>
      <c r="D5" s="186" t="s">
        <v>5</v>
      </c>
      <c r="E5" s="187"/>
      <c r="F5" s="192" t="s">
        <v>6</v>
      </c>
      <c r="G5" s="192"/>
      <c r="H5" s="192"/>
      <c r="I5" s="192"/>
      <c r="J5" s="192"/>
      <c r="K5" s="192"/>
      <c r="L5" s="192"/>
      <c r="M5" s="192"/>
      <c r="N5" s="214"/>
      <c r="O5" s="215"/>
      <c r="P5" s="205"/>
      <c r="Q5" s="207"/>
      <c r="R5" s="207"/>
      <c r="S5" s="207"/>
    </row>
    <row r="6" spans="1:21" ht="9.75" customHeight="1">
      <c r="A6" s="203"/>
      <c r="B6" s="203"/>
      <c r="C6" s="198"/>
      <c r="D6" s="188"/>
      <c r="E6" s="189"/>
      <c r="F6" s="193" t="s">
        <v>7</v>
      </c>
      <c r="G6" s="194"/>
      <c r="H6" s="193" t="s">
        <v>8</v>
      </c>
      <c r="I6" s="194"/>
      <c r="J6" s="193" t="s">
        <v>9</v>
      </c>
      <c r="K6" s="194"/>
      <c r="L6" s="193" t="s">
        <v>10</v>
      </c>
      <c r="M6" s="194"/>
      <c r="N6" s="214"/>
      <c r="O6" s="215"/>
      <c r="P6" s="205"/>
      <c r="Q6" s="207"/>
      <c r="R6" s="207"/>
      <c r="S6" s="207"/>
    </row>
    <row r="7" spans="1:21" ht="28.5" customHeight="1">
      <c r="A7" s="203"/>
      <c r="B7" s="203"/>
      <c r="C7" s="198"/>
      <c r="D7" s="190"/>
      <c r="E7" s="191"/>
      <c r="F7" s="195"/>
      <c r="G7" s="196"/>
      <c r="H7" s="195"/>
      <c r="I7" s="196"/>
      <c r="J7" s="195"/>
      <c r="K7" s="196"/>
      <c r="L7" s="195"/>
      <c r="M7" s="196"/>
      <c r="N7" s="216"/>
      <c r="O7" s="217"/>
      <c r="P7" s="205"/>
      <c r="Q7" s="207"/>
      <c r="R7" s="207"/>
      <c r="S7" s="207"/>
    </row>
    <row r="8" spans="1:21" ht="30" customHeight="1">
      <c r="A8" s="203"/>
      <c r="B8" s="203"/>
      <c r="C8" s="199"/>
      <c r="D8" s="1" t="s">
        <v>12</v>
      </c>
      <c r="E8" s="1" t="s">
        <v>11</v>
      </c>
      <c r="F8" s="1" t="s">
        <v>12</v>
      </c>
      <c r="G8" s="1" t="s">
        <v>11</v>
      </c>
      <c r="H8" s="1" t="s">
        <v>12</v>
      </c>
      <c r="I8" s="1" t="s">
        <v>11</v>
      </c>
      <c r="J8" s="1" t="s">
        <v>12</v>
      </c>
      <c r="K8" s="1" t="s">
        <v>11</v>
      </c>
      <c r="L8" s="1" t="s">
        <v>12</v>
      </c>
      <c r="M8" s="1" t="s">
        <v>11</v>
      </c>
      <c r="N8" s="1" t="s">
        <v>12</v>
      </c>
      <c r="O8" s="1" t="s">
        <v>11</v>
      </c>
      <c r="P8" s="206"/>
      <c r="Q8" s="207"/>
      <c r="R8" s="207"/>
      <c r="S8" s="207"/>
    </row>
    <row r="9" spans="1:21" s="38" customFormat="1">
      <c r="A9" s="36">
        <v>1</v>
      </c>
      <c r="B9" s="36">
        <v>2</v>
      </c>
      <c r="C9" s="37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37">
        <v>16</v>
      </c>
      <c r="Q9" s="20">
        <v>17</v>
      </c>
      <c r="R9" s="20">
        <v>18</v>
      </c>
      <c r="S9" s="20">
        <v>19</v>
      </c>
    </row>
    <row r="10" spans="1:21" s="30" customFormat="1" ht="50.25" customHeight="1">
      <c r="A10" s="151"/>
      <c r="B10" s="150" t="s">
        <v>538</v>
      </c>
      <c r="C10" s="147"/>
      <c r="D10" s="148">
        <f>D11+D56+D78+D84+D98+D122+D129+D142+D153+D167+D184+D206+D212</f>
        <v>1601528.39965</v>
      </c>
      <c r="E10" s="148">
        <f t="shared" ref="E10:M10" si="0">E11+E56+E78+E84+E98+E122+E129+E142+E153+E167+E184+E206+E212</f>
        <v>635560.93999999994</v>
      </c>
      <c r="F10" s="148">
        <f t="shared" si="0"/>
        <v>65815.28</v>
      </c>
      <c r="G10" s="148">
        <f t="shared" si="0"/>
        <v>4369.43</v>
      </c>
      <c r="H10" s="148">
        <f t="shared" si="0"/>
        <v>1046137.00465</v>
      </c>
      <c r="I10" s="148">
        <f t="shared" si="0"/>
        <v>383558.42</v>
      </c>
      <c r="J10" s="148">
        <f t="shared" si="0"/>
        <v>453680.995</v>
      </c>
      <c r="K10" s="148">
        <f t="shared" si="0"/>
        <v>236194.94</v>
      </c>
      <c r="L10" s="148">
        <f t="shared" si="0"/>
        <v>35895.120000000003</v>
      </c>
      <c r="M10" s="148">
        <f t="shared" si="0"/>
        <v>16242.01</v>
      </c>
      <c r="N10" s="148">
        <v>100</v>
      </c>
      <c r="O10" s="148">
        <f>E10/D10*100</f>
        <v>39.684649996771597</v>
      </c>
      <c r="P10" s="8"/>
      <c r="Q10" s="149"/>
      <c r="R10" s="152"/>
      <c r="S10" s="149"/>
      <c r="T10" s="29"/>
    </row>
    <row r="11" spans="1:21" ht="104.25" customHeight="1">
      <c r="A11" s="40" t="s">
        <v>15</v>
      </c>
      <c r="B11" s="153" t="s">
        <v>13</v>
      </c>
      <c r="C11" s="41" t="s">
        <v>539</v>
      </c>
      <c r="D11" s="42">
        <f>D12+D21+D34+D45+D47+D51</f>
        <v>1005424.7</v>
      </c>
      <c r="E11" s="42">
        <f>E12+E21+E34+E45+E47+E51</f>
        <v>445456.39999999991</v>
      </c>
      <c r="F11" s="42">
        <f t="shared" ref="F11:M11" si="1">F12+F21+F34+F45+F47+F51</f>
        <v>0</v>
      </c>
      <c r="G11" s="42">
        <f t="shared" si="1"/>
        <v>0</v>
      </c>
      <c r="H11" s="42">
        <f t="shared" si="1"/>
        <v>800359.5</v>
      </c>
      <c r="I11" s="42">
        <f t="shared" si="1"/>
        <v>337958.3</v>
      </c>
      <c r="J11" s="42">
        <f t="shared" si="1"/>
        <v>181233.9</v>
      </c>
      <c r="K11" s="42">
        <f t="shared" si="1"/>
        <v>102347.6</v>
      </c>
      <c r="L11" s="42">
        <f t="shared" si="1"/>
        <v>23831.300000000003</v>
      </c>
      <c r="M11" s="42">
        <f t="shared" si="1"/>
        <v>5150.5</v>
      </c>
      <c r="N11" s="42">
        <v>100</v>
      </c>
      <c r="O11" s="42">
        <f>E11/D11*100</f>
        <v>44.305297055065381</v>
      </c>
      <c r="P11" s="43" t="s">
        <v>217</v>
      </c>
      <c r="Q11" s="44">
        <v>100</v>
      </c>
      <c r="R11" s="44">
        <v>99</v>
      </c>
      <c r="S11" s="44">
        <f>R11/Q11*100</f>
        <v>99</v>
      </c>
      <c r="T11" s="39"/>
      <c r="U11" s="39"/>
    </row>
    <row r="12" spans="1:21" s="24" customFormat="1" ht="216.75" customHeight="1">
      <c r="A12" s="140" t="s">
        <v>16</v>
      </c>
      <c r="B12" s="154" t="s">
        <v>176</v>
      </c>
      <c r="C12" s="32" t="s">
        <v>539</v>
      </c>
      <c r="D12" s="22">
        <f t="shared" ref="D12:L12" si="2">D13+D14+D15+D16+D17+D18</f>
        <v>191504.30000000002</v>
      </c>
      <c r="E12" s="22">
        <f>SUM(E13:E20)</f>
        <v>87143.8</v>
      </c>
      <c r="F12" s="22">
        <f t="shared" si="2"/>
        <v>0</v>
      </c>
      <c r="G12" s="22">
        <f t="shared" si="2"/>
        <v>0</v>
      </c>
      <c r="H12" s="22">
        <f t="shared" si="2"/>
        <v>108506.49999999999</v>
      </c>
      <c r="I12" s="22">
        <f t="shared" si="2"/>
        <v>46873.4</v>
      </c>
      <c r="J12" s="22">
        <f t="shared" si="2"/>
        <v>65988.600000000006</v>
      </c>
      <c r="K12" s="22">
        <f t="shared" si="2"/>
        <v>37007.1</v>
      </c>
      <c r="L12" s="22">
        <f t="shared" si="2"/>
        <v>17009.2</v>
      </c>
      <c r="M12" s="22">
        <f>M13+M14+M15+M16+M17+M18</f>
        <v>3263.3</v>
      </c>
      <c r="N12" s="22">
        <v>100</v>
      </c>
      <c r="O12" s="22">
        <f>E12/D12*100</f>
        <v>45.504879002716905</v>
      </c>
      <c r="P12" s="10" t="s">
        <v>319</v>
      </c>
      <c r="Q12" s="23">
        <v>100</v>
      </c>
      <c r="R12" s="23">
        <v>100</v>
      </c>
      <c r="S12" s="23">
        <f t="shared" ref="S12:S91" si="3">R12/Q12*100</f>
        <v>100</v>
      </c>
      <c r="T12" s="48"/>
      <c r="U12" s="48"/>
    </row>
    <row r="13" spans="1:21" ht="126" customHeight="1">
      <c r="A13" s="45" t="s">
        <v>17</v>
      </c>
      <c r="B13" s="155" t="s">
        <v>199</v>
      </c>
      <c r="C13" s="6" t="s">
        <v>539</v>
      </c>
      <c r="D13" s="79">
        <f t="shared" ref="D13:E20" si="4">F13+H13+J13+L13</f>
        <v>150820.1</v>
      </c>
      <c r="E13" s="79">
        <f t="shared" si="4"/>
        <v>68613.8</v>
      </c>
      <c r="F13" s="79">
        <v>0</v>
      </c>
      <c r="G13" s="79">
        <v>0</v>
      </c>
      <c r="H13" s="79">
        <v>104673.2</v>
      </c>
      <c r="I13" s="79">
        <v>46281.9</v>
      </c>
      <c r="J13" s="79">
        <v>46146.9</v>
      </c>
      <c r="K13" s="3">
        <v>22331.9</v>
      </c>
      <c r="L13" s="79">
        <v>0</v>
      </c>
      <c r="M13" s="79">
        <v>0</v>
      </c>
      <c r="N13" s="79">
        <v>100</v>
      </c>
      <c r="O13" s="79">
        <f>E13/D13*100</f>
        <v>45.493803544752986</v>
      </c>
      <c r="P13" s="5" t="s">
        <v>320</v>
      </c>
      <c r="Q13" s="4">
        <v>24100</v>
      </c>
      <c r="R13" s="2">
        <v>19995.38</v>
      </c>
      <c r="S13" s="2">
        <f t="shared" si="3"/>
        <v>82.9683817427386</v>
      </c>
    </row>
    <row r="14" spans="1:21" ht="90.75" customHeight="1">
      <c r="A14" s="45" t="s">
        <v>53</v>
      </c>
      <c r="B14" s="155" t="s">
        <v>200</v>
      </c>
      <c r="C14" s="6" t="s">
        <v>539</v>
      </c>
      <c r="D14" s="79">
        <f t="shared" si="4"/>
        <v>37432.800000000003</v>
      </c>
      <c r="E14" s="79">
        <f t="shared" si="4"/>
        <v>18185</v>
      </c>
      <c r="F14" s="79">
        <v>0</v>
      </c>
      <c r="G14" s="79">
        <v>0</v>
      </c>
      <c r="H14" s="79">
        <v>581.9</v>
      </c>
      <c r="I14" s="79">
        <v>266.2</v>
      </c>
      <c r="J14" s="79">
        <v>19841.7</v>
      </c>
      <c r="K14" s="79">
        <v>14655.5</v>
      </c>
      <c r="L14" s="79">
        <v>17009.2</v>
      </c>
      <c r="M14" s="79">
        <v>3263.3</v>
      </c>
      <c r="N14" s="79">
        <v>100</v>
      </c>
      <c r="O14" s="79">
        <f>E14/D14*100</f>
        <v>48.580389391122218</v>
      </c>
      <c r="P14" s="5" t="s">
        <v>218</v>
      </c>
      <c r="Q14" s="2">
        <v>100</v>
      </c>
      <c r="R14" s="2">
        <v>100</v>
      </c>
      <c r="S14" s="2">
        <f t="shared" si="3"/>
        <v>100</v>
      </c>
    </row>
    <row r="15" spans="1:21" ht="65.25" customHeight="1">
      <c r="A15" s="45" t="s">
        <v>54</v>
      </c>
      <c r="B15" s="155" t="s">
        <v>201</v>
      </c>
      <c r="C15" s="6" t="s">
        <v>539</v>
      </c>
      <c r="D15" s="79">
        <f t="shared" si="4"/>
        <v>0</v>
      </c>
      <c r="E15" s="79">
        <f t="shared" si="4"/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5" t="s">
        <v>321</v>
      </c>
      <c r="Q15" s="2">
        <v>100</v>
      </c>
      <c r="R15" s="2">
        <v>100</v>
      </c>
      <c r="S15" s="2">
        <f t="shared" si="3"/>
        <v>100</v>
      </c>
    </row>
    <row r="16" spans="1:21" ht="73.5" customHeight="1">
      <c r="A16" s="45" t="s">
        <v>55</v>
      </c>
      <c r="B16" s="155" t="s">
        <v>202</v>
      </c>
      <c r="C16" s="6" t="s">
        <v>539</v>
      </c>
      <c r="D16" s="79">
        <f t="shared" si="4"/>
        <v>1439.5</v>
      </c>
      <c r="E16" s="79">
        <f t="shared" si="4"/>
        <v>19.7</v>
      </c>
      <c r="F16" s="79">
        <v>0</v>
      </c>
      <c r="G16" s="79">
        <v>0</v>
      </c>
      <c r="H16" s="79">
        <v>1439.5</v>
      </c>
      <c r="I16" s="79">
        <v>0</v>
      </c>
      <c r="J16" s="79">
        <v>0</v>
      </c>
      <c r="K16" s="79">
        <v>19.7</v>
      </c>
      <c r="L16" s="79">
        <v>0</v>
      </c>
      <c r="M16" s="79">
        <v>0</v>
      </c>
      <c r="N16" s="79">
        <v>100</v>
      </c>
      <c r="O16" s="79">
        <v>0</v>
      </c>
      <c r="P16" s="5" t="s">
        <v>219</v>
      </c>
      <c r="Q16" s="2">
        <v>100</v>
      </c>
      <c r="R16" s="2">
        <v>100</v>
      </c>
      <c r="S16" s="2">
        <f t="shared" si="3"/>
        <v>100</v>
      </c>
    </row>
    <row r="17" spans="1:21" ht="74.25" customHeight="1">
      <c r="A17" s="45" t="s">
        <v>56</v>
      </c>
      <c r="B17" s="155" t="s">
        <v>183</v>
      </c>
      <c r="C17" s="6" t="s">
        <v>539</v>
      </c>
      <c r="D17" s="79">
        <f t="shared" si="4"/>
        <v>508.9</v>
      </c>
      <c r="E17" s="79">
        <f t="shared" si="4"/>
        <v>0</v>
      </c>
      <c r="F17" s="79">
        <v>0</v>
      </c>
      <c r="G17" s="79">
        <v>0</v>
      </c>
      <c r="H17" s="79">
        <v>508.9</v>
      </c>
      <c r="I17" s="79"/>
      <c r="J17" s="79"/>
      <c r="K17" s="79"/>
      <c r="L17" s="79"/>
      <c r="M17" s="79">
        <v>0</v>
      </c>
      <c r="N17" s="79">
        <v>100</v>
      </c>
      <c r="O17" s="79">
        <f>E17/D17*100</f>
        <v>0</v>
      </c>
      <c r="P17" s="5" t="s">
        <v>220</v>
      </c>
      <c r="Q17" s="2">
        <v>100</v>
      </c>
      <c r="R17" s="2">
        <v>100</v>
      </c>
      <c r="S17" s="2">
        <f t="shared" si="3"/>
        <v>100</v>
      </c>
    </row>
    <row r="18" spans="1:21" ht="120.75" customHeight="1">
      <c r="A18" s="45" t="s">
        <v>177</v>
      </c>
      <c r="B18" s="155" t="s">
        <v>203</v>
      </c>
      <c r="C18" s="6" t="s">
        <v>539</v>
      </c>
      <c r="D18" s="79">
        <f t="shared" si="4"/>
        <v>1303</v>
      </c>
      <c r="E18" s="79">
        <f t="shared" si="4"/>
        <v>325.3</v>
      </c>
      <c r="F18" s="79">
        <v>0</v>
      </c>
      <c r="G18" s="79">
        <v>0</v>
      </c>
      <c r="H18" s="79">
        <v>1303</v>
      </c>
      <c r="I18" s="79">
        <v>325.3</v>
      </c>
      <c r="J18" s="79">
        <v>0</v>
      </c>
      <c r="K18" s="79">
        <v>0</v>
      </c>
      <c r="L18" s="79">
        <v>0</v>
      </c>
      <c r="M18" s="79">
        <v>0</v>
      </c>
      <c r="N18" s="79">
        <v>100</v>
      </c>
      <c r="O18" s="79">
        <f>E18/D18*100</f>
        <v>24.965464313123562</v>
      </c>
      <c r="P18" s="5" t="s">
        <v>517</v>
      </c>
      <c r="Q18" s="2">
        <v>100</v>
      </c>
      <c r="R18" s="2">
        <v>100</v>
      </c>
      <c r="S18" s="2">
        <f t="shared" si="3"/>
        <v>100</v>
      </c>
    </row>
    <row r="19" spans="1:21" ht="87" hidden="1" customHeight="1">
      <c r="A19" s="45" t="s">
        <v>390</v>
      </c>
      <c r="B19" s="155" t="s">
        <v>391</v>
      </c>
      <c r="C19" s="6" t="s">
        <v>449</v>
      </c>
      <c r="D19" s="79">
        <f t="shared" si="4"/>
        <v>0</v>
      </c>
      <c r="E19" s="79">
        <f t="shared" si="4"/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5" t="s">
        <v>218</v>
      </c>
      <c r="Q19" s="2">
        <v>100</v>
      </c>
      <c r="R19" s="2">
        <v>100</v>
      </c>
      <c r="S19" s="2">
        <f>R19/Q19*100</f>
        <v>100</v>
      </c>
    </row>
    <row r="20" spans="1:21" ht="93.75" hidden="1" customHeight="1">
      <c r="A20" s="45" t="s">
        <v>392</v>
      </c>
      <c r="B20" s="155" t="s">
        <v>394</v>
      </c>
      <c r="C20" s="6" t="s">
        <v>449</v>
      </c>
      <c r="D20" s="79">
        <f t="shared" si="4"/>
        <v>0</v>
      </c>
      <c r="E20" s="79">
        <f t="shared" si="4"/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5" t="s">
        <v>218</v>
      </c>
      <c r="Q20" s="2">
        <v>100</v>
      </c>
      <c r="R20" s="2">
        <v>100</v>
      </c>
      <c r="S20" s="2">
        <f>R20/Q20*100</f>
        <v>100</v>
      </c>
    </row>
    <row r="21" spans="1:21" s="24" customFormat="1" ht="101.25" customHeight="1">
      <c r="A21" s="140" t="s">
        <v>57</v>
      </c>
      <c r="B21" s="154" t="s">
        <v>18</v>
      </c>
      <c r="C21" s="32" t="s">
        <v>539</v>
      </c>
      <c r="D21" s="22">
        <v>740493</v>
      </c>
      <c r="E21" s="22">
        <f>E22+E25+E26+E27+E28+E29+E30+E31+E32+E33</f>
        <v>328422.59999999992</v>
      </c>
      <c r="F21" s="22">
        <f t="shared" ref="F21:M21" si="5">F22+F25+F26+F27+F28+F29+F30+F31+F32+F33</f>
        <v>0</v>
      </c>
      <c r="G21" s="22">
        <f t="shared" si="5"/>
        <v>0</v>
      </c>
      <c r="H21" s="22">
        <f t="shared" si="5"/>
        <v>682840.6</v>
      </c>
      <c r="I21" s="22">
        <f t="shared" si="5"/>
        <v>291084.89999999997</v>
      </c>
      <c r="J21" s="22">
        <v>50830.3</v>
      </c>
      <c r="K21" s="22">
        <f t="shared" si="5"/>
        <v>35450.5</v>
      </c>
      <c r="L21" s="22">
        <f t="shared" si="5"/>
        <v>6822.1</v>
      </c>
      <c r="M21" s="22">
        <f t="shared" si="5"/>
        <v>1887.2</v>
      </c>
      <c r="N21" s="22">
        <v>100</v>
      </c>
      <c r="O21" s="22">
        <f>E21/D21*100</f>
        <v>44.351884487766924</v>
      </c>
      <c r="P21" s="10" t="s">
        <v>217</v>
      </c>
      <c r="Q21" s="23">
        <v>100</v>
      </c>
      <c r="R21" s="23">
        <v>99</v>
      </c>
      <c r="S21" s="23">
        <f t="shared" si="3"/>
        <v>99</v>
      </c>
      <c r="T21" s="48"/>
      <c r="U21" s="48"/>
    </row>
    <row r="22" spans="1:21" ht="108">
      <c r="A22" s="45" t="s">
        <v>58</v>
      </c>
      <c r="B22" s="155" t="s">
        <v>204</v>
      </c>
      <c r="C22" s="6" t="s">
        <v>539</v>
      </c>
      <c r="D22" s="79">
        <f t="shared" ref="D22:E22" si="6">F22+H22+J22+L22</f>
        <v>277310.09999999998</v>
      </c>
      <c r="E22" s="79">
        <f t="shared" si="6"/>
        <v>159645.5</v>
      </c>
      <c r="F22" s="79">
        <v>0</v>
      </c>
      <c r="G22" s="79">
        <v>0</v>
      </c>
      <c r="H22" s="134">
        <v>277310.09999999998</v>
      </c>
      <c r="I22" s="134">
        <v>159645.5</v>
      </c>
      <c r="J22" s="79"/>
      <c r="K22" s="79"/>
      <c r="L22" s="79">
        <v>0</v>
      </c>
      <c r="M22" s="79">
        <v>0</v>
      </c>
      <c r="N22" s="79">
        <v>100</v>
      </c>
      <c r="O22" s="79">
        <f>E22/D22*100</f>
        <v>57.569305986330832</v>
      </c>
      <c r="P22" s="5" t="s">
        <v>221</v>
      </c>
      <c r="Q22" s="4">
        <v>28200</v>
      </c>
      <c r="R22" s="2">
        <v>29629.58</v>
      </c>
      <c r="S22" s="2">
        <f t="shared" si="3"/>
        <v>105.06943262411347</v>
      </c>
    </row>
    <row r="23" spans="1:21" ht="36" hidden="1">
      <c r="A23" s="45" t="s">
        <v>527</v>
      </c>
      <c r="B23" s="155" t="s">
        <v>529</v>
      </c>
      <c r="C23" s="6" t="s">
        <v>449</v>
      </c>
      <c r="D23" s="79">
        <f t="shared" ref="D23" si="7">F23+H23+J23+L23</f>
        <v>0</v>
      </c>
      <c r="E23" s="79">
        <f t="shared" ref="E23" si="8">G23+I23+K23+M23</f>
        <v>0</v>
      </c>
      <c r="F23" s="79">
        <v>0</v>
      </c>
      <c r="G23" s="79">
        <v>0</v>
      </c>
      <c r="H23" s="79">
        <v>0</v>
      </c>
      <c r="I23" s="3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5"/>
      <c r="Q23" s="4">
        <v>0</v>
      </c>
      <c r="R23" s="2">
        <v>0</v>
      </c>
      <c r="S23" s="2">
        <v>0</v>
      </c>
    </row>
    <row r="24" spans="1:21" ht="84" hidden="1">
      <c r="A24" s="45" t="s">
        <v>528</v>
      </c>
      <c r="B24" s="155" t="s">
        <v>504</v>
      </c>
      <c r="C24" s="6" t="s">
        <v>449</v>
      </c>
      <c r="D24" s="79">
        <f>F24+H24+J24+L24</f>
        <v>0</v>
      </c>
      <c r="E24" s="79">
        <f>G24+I24+K24+M24</f>
        <v>0</v>
      </c>
      <c r="F24" s="79">
        <v>0</v>
      </c>
      <c r="G24" s="79">
        <v>0</v>
      </c>
      <c r="H24" s="79"/>
      <c r="I24" s="3"/>
      <c r="J24" s="79"/>
      <c r="K24" s="79"/>
      <c r="L24" s="79">
        <v>0</v>
      </c>
      <c r="M24" s="79">
        <v>0</v>
      </c>
      <c r="N24" s="79"/>
      <c r="O24" s="79">
        <v>0</v>
      </c>
      <c r="P24" s="5" t="s">
        <v>505</v>
      </c>
      <c r="Q24" s="4"/>
      <c r="R24" s="2"/>
      <c r="S24" s="2"/>
    </row>
    <row r="25" spans="1:21" ht="48">
      <c r="A25" s="45" t="s">
        <v>59</v>
      </c>
      <c r="B25" s="155" t="s">
        <v>205</v>
      </c>
      <c r="C25" s="6" t="s">
        <v>540</v>
      </c>
      <c r="D25" s="79">
        <f t="shared" ref="D25:D33" si="9">F25+H25+J25+L25</f>
        <v>53266.399999999994</v>
      </c>
      <c r="E25" s="79">
        <f t="shared" ref="E25:E33" si="10">G25+I25+K25+M25</f>
        <v>37363.799999999996</v>
      </c>
      <c r="F25" s="79">
        <v>0</v>
      </c>
      <c r="G25" s="79">
        <v>0</v>
      </c>
      <c r="H25" s="79">
        <v>3417.2</v>
      </c>
      <c r="I25" s="79">
        <v>2092.6</v>
      </c>
      <c r="J25" s="79">
        <v>43027.1</v>
      </c>
      <c r="K25" s="79">
        <v>33384</v>
      </c>
      <c r="L25" s="79">
        <v>6822.1</v>
      </c>
      <c r="M25" s="79">
        <v>1887.2</v>
      </c>
      <c r="N25" s="79">
        <v>100</v>
      </c>
      <c r="O25" s="79">
        <f>E25/D25*100</f>
        <v>70.145157172251174</v>
      </c>
      <c r="P25" s="5" t="s">
        <v>222</v>
      </c>
      <c r="Q25" s="2">
        <v>100</v>
      </c>
      <c r="R25" s="2">
        <v>100</v>
      </c>
      <c r="S25" s="2">
        <f>R25/Q25*100</f>
        <v>100</v>
      </c>
    </row>
    <row r="26" spans="1:21" ht="64.5" customHeight="1">
      <c r="A26" s="45" t="s">
        <v>60</v>
      </c>
      <c r="B26" s="155" t="s">
        <v>206</v>
      </c>
      <c r="C26" s="6" t="s">
        <v>539</v>
      </c>
      <c r="D26" s="79">
        <f t="shared" si="9"/>
        <v>0</v>
      </c>
      <c r="E26" s="79">
        <f t="shared" si="10"/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5" t="s">
        <v>227</v>
      </c>
      <c r="Q26" s="2">
        <v>100</v>
      </c>
      <c r="R26" s="2">
        <v>100</v>
      </c>
      <c r="S26" s="2">
        <f>R26/Q26*100</f>
        <v>100</v>
      </c>
    </row>
    <row r="27" spans="1:21" ht="48.75" customHeight="1">
      <c r="A27" s="45" t="s">
        <v>61</v>
      </c>
      <c r="B27" s="155" t="s">
        <v>207</v>
      </c>
      <c r="C27" s="6" t="s">
        <v>539</v>
      </c>
      <c r="D27" s="79">
        <f t="shared" si="9"/>
        <v>382242.80000000005</v>
      </c>
      <c r="E27" s="79">
        <f t="shared" si="10"/>
        <v>123521.09999999999</v>
      </c>
      <c r="F27" s="79">
        <v>0</v>
      </c>
      <c r="G27" s="79">
        <v>0</v>
      </c>
      <c r="H27" s="79">
        <v>377987.9</v>
      </c>
      <c r="I27" s="79">
        <v>122227.4</v>
      </c>
      <c r="J27" s="79">
        <v>4254.8999999999996</v>
      </c>
      <c r="K27" s="79">
        <v>1293.7</v>
      </c>
      <c r="L27" s="79">
        <v>0</v>
      </c>
      <c r="M27" s="79">
        <v>0</v>
      </c>
      <c r="N27" s="79">
        <v>100</v>
      </c>
      <c r="O27" s="79">
        <v>0</v>
      </c>
      <c r="P27" s="5" t="s">
        <v>223</v>
      </c>
      <c r="Q27" s="2">
        <v>100</v>
      </c>
      <c r="R27" s="2">
        <v>100</v>
      </c>
      <c r="S27" s="2">
        <f>R27/Q27*100</f>
        <v>100</v>
      </c>
    </row>
    <row r="28" spans="1:21" ht="75" customHeight="1">
      <c r="A28" s="45" t="s">
        <v>503</v>
      </c>
      <c r="B28" s="155" t="s">
        <v>184</v>
      </c>
      <c r="C28" s="6" t="s">
        <v>539</v>
      </c>
      <c r="D28" s="79">
        <f t="shared" si="9"/>
        <v>14456.9</v>
      </c>
      <c r="E28" s="79">
        <f t="shared" si="10"/>
        <v>6694.3</v>
      </c>
      <c r="F28" s="79">
        <v>0</v>
      </c>
      <c r="G28" s="79">
        <v>0</v>
      </c>
      <c r="H28" s="79">
        <v>14456.9</v>
      </c>
      <c r="I28" s="79">
        <v>6694.3</v>
      </c>
      <c r="J28" s="79"/>
      <c r="K28" s="79"/>
      <c r="L28" s="79"/>
      <c r="M28" s="79">
        <v>0</v>
      </c>
      <c r="N28" s="79">
        <v>100</v>
      </c>
      <c r="O28" s="79">
        <f>E28/D28*100</f>
        <v>46.305224494877884</v>
      </c>
      <c r="P28" s="5" t="s">
        <v>220</v>
      </c>
      <c r="Q28" s="2">
        <v>100</v>
      </c>
      <c r="R28" s="2">
        <v>100</v>
      </c>
      <c r="S28" s="2">
        <f>R28/Q28*100</f>
        <v>100</v>
      </c>
    </row>
    <row r="29" spans="1:21" ht="74.25" customHeight="1">
      <c r="A29" s="45" t="s">
        <v>62</v>
      </c>
      <c r="B29" s="155" t="s">
        <v>208</v>
      </c>
      <c r="C29" s="6" t="s">
        <v>539</v>
      </c>
      <c r="D29" s="79">
        <f t="shared" si="9"/>
        <v>5832.2</v>
      </c>
      <c r="E29" s="79">
        <f t="shared" si="10"/>
        <v>798.1</v>
      </c>
      <c r="F29" s="79">
        <v>0</v>
      </c>
      <c r="G29" s="79">
        <v>0</v>
      </c>
      <c r="H29" s="79">
        <v>2916.1</v>
      </c>
      <c r="I29" s="79">
        <v>425.1</v>
      </c>
      <c r="J29" s="79">
        <v>2916.1</v>
      </c>
      <c r="K29" s="79">
        <v>373</v>
      </c>
      <c r="L29" s="79">
        <v>0</v>
      </c>
      <c r="M29" s="79">
        <v>0</v>
      </c>
      <c r="N29" s="79">
        <v>100</v>
      </c>
      <c r="O29" s="79">
        <f>E29/D29*100</f>
        <v>13.684372963890128</v>
      </c>
      <c r="P29" s="5" t="s">
        <v>224</v>
      </c>
      <c r="Q29" s="2">
        <v>90.9</v>
      </c>
      <c r="R29" s="2">
        <v>91.6</v>
      </c>
      <c r="S29" s="2">
        <f>R29/Q29*100</f>
        <v>100.77007700770075</v>
      </c>
    </row>
    <row r="30" spans="1:21" ht="54.75" customHeight="1">
      <c r="A30" s="46" t="s">
        <v>63</v>
      </c>
      <c r="B30" s="155" t="s">
        <v>393</v>
      </c>
      <c r="C30" s="6" t="s">
        <v>539</v>
      </c>
      <c r="D30" s="79">
        <f t="shared" si="9"/>
        <v>0</v>
      </c>
      <c r="E30" s="79">
        <f t="shared" si="10"/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5" t="s">
        <v>222</v>
      </c>
      <c r="Q30" s="2">
        <v>100</v>
      </c>
      <c r="R30" s="2">
        <v>100</v>
      </c>
      <c r="S30" s="2">
        <f>R30/Q30*100</f>
        <v>100</v>
      </c>
    </row>
    <row r="31" spans="1:21" ht="51" customHeight="1">
      <c r="A31" s="46" t="s">
        <v>64</v>
      </c>
      <c r="B31" s="155" t="s">
        <v>394</v>
      </c>
      <c r="C31" s="6" t="s">
        <v>539</v>
      </c>
      <c r="D31" s="79">
        <f t="shared" si="9"/>
        <v>563</v>
      </c>
      <c r="E31" s="79">
        <f t="shared" si="10"/>
        <v>399.8</v>
      </c>
      <c r="F31" s="79">
        <v>0</v>
      </c>
      <c r="G31" s="79">
        <v>0</v>
      </c>
      <c r="H31" s="79">
        <v>0</v>
      </c>
      <c r="I31" s="79">
        <v>0</v>
      </c>
      <c r="J31" s="79">
        <v>563</v>
      </c>
      <c r="K31" s="79">
        <v>399.8</v>
      </c>
      <c r="L31" s="79">
        <v>0</v>
      </c>
      <c r="M31" s="79">
        <v>0</v>
      </c>
      <c r="N31" s="79">
        <v>100</v>
      </c>
      <c r="O31" s="173">
        <f>E31/D31*100</f>
        <v>71.012433392539961</v>
      </c>
      <c r="P31" s="5" t="s">
        <v>222</v>
      </c>
      <c r="Q31" s="2">
        <v>100</v>
      </c>
      <c r="R31" s="2">
        <v>100</v>
      </c>
      <c r="S31" s="2">
        <f t="shared" ref="S31:S33" si="11">R31/Q31*100</f>
        <v>100</v>
      </c>
    </row>
    <row r="32" spans="1:21" ht="51" customHeight="1">
      <c r="A32" s="46" t="s">
        <v>533</v>
      </c>
      <c r="B32" s="155" t="s">
        <v>531</v>
      </c>
      <c r="C32" s="6" t="s">
        <v>539</v>
      </c>
      <c r="D32" s="79">
        <f t="shared" si="9"/>
        <v>2257.1</v>
      </c>
      <c r="E32" s="79">
        <f t="shared" si="10"/>
        <v>0</v>
      </c>
      <c r="F32" s="79"/>
      <c r="G32" s="79"/>
      <c r="H32" s="79">
        <v>2234.1</v>
      </c>
      <c r="I32" s="79">
        <v>0</v>
      </c>
      <c r="J32" s="79">
        <v>23</v>
      </c>
      <c r="K32" s="79">
        <v>0</v>
      </c>
      <c r="L32" s="79"/>
      <c r="M32" s="79"/>
      <c r="N32" s="79">
        <v>100</v>
      </c>
      <c r="O32" s="173">
        <f t="shared" ref="O32:O33" si="12">E32/D32*100</f>
        <v>0</v>
      </c>
      <c r="P32" s="5" t="s">
        <v>222</v>
      </c>
      <c r="Q32" s="2">
        <v>100</v>
      </c>
      <c r="R32" s="2">
        <v>100</v>
      </c>
      <c r="S32" s="2">
        <f t="shared" si="11"/>
        <v>100</v>
      </c>
    </row>
    <row r="33" spans="1:21" ht="51" customHeight="1">
      <c r="A33" s="46" t="s">
        <v>534</v>
      </c>
      <c r="B33" s="155" t="s">
        <v>532</v>
      </c>
      <c r="C33" s="6" t="s">
        <v>539</v>
      </c>
      <c r="D33" s="79">
        <f t="shared" si="9"/>
        <v>4563.5</v>
      </c>
      <c r="E33" s="79">
        <f t="shared" si="10"/>
        <v>0</v>
      </c>
      <c r="F33" s="79"/>
      <c r="G33" s="79"/>
      <c r="H33" s="79">
        <v>4518.3</v>
      </c>
      <c r="I33" s="79"/>
      <c r="J33" s="79">
        <v>45.2</v>
      </c>
      <c r="K33" s="79"/>
      <c r="L33" s="79"/>
      <c r="M33" s="79"/>
      <c r="N33" s="79">
        <v>100</v>
      </c>
      <c r="O33" s="173">
        <f t="shared" si="12"/>
        <v>0</v>
      </c>
      <c r="P33" s="5" t="s">
        <v>222</v>
      </c>
      <c r="Q33" s="2">
        <v>100</v>
      </c>
      <c r="R33" s="2">
        <v>100</v>
      </c>
      <c r="S33" s="2">
        <f t="shared" si="11"/>
        <v>100</v>
      </c>
    </row>
    <row r="34" spans="1:21" s="24" customFormat="1" ht="119.25" customHeight="1">
      <c r="A34" s="21" t="s">
        <v>65</v>
      </c>
      <c r="B34" s="154" t="s">
        <v>209</v>
      </c>
      <c r="C34" s="32" t="s">
        <v>539</v>
      </c>
      <c r="D34" s="22">
        <f>SUM(D35:D44)</f>
        <v>58618.100000000006</v>
      </c>
      <c r="E34" s="22">
        <f t="shared" ref="E34:M34" si="13">SUM(E35:E44)</f>
        <v>25452.499999999996</v>
      </c>
      <c r="F34" s="22">
        <f t="shared" si="13"/>
        <v>0</v>
      </c>
      <c r="G34" s="22">
        <f t="shared" si="13"/>
        <v>0</v>
      </c>
      <c r="H34" s="22">
        <f t="shared" si="13"/>
        <v>1366</v>
      </c>
      <c r="I34" s="22">
        <f t="shared" si="13"/>
        <v>0</v>
      </c>
      <c r="J34" s="22">
        <f t="shared" si="13"/>
        <v>57252.100000000006</v>
      </c>
      <c r="K34" s="22">
        <f t="shared" si="13"/>
        <v>25452.499999999996</v>
      </c>
      <c r="L34" s="22">
        <f t="shared" si="13"/>
        <v>0</v>
      </c>
      <c r="M34" s="22">
        <f t="shared" si="13"/>
        <v>0</v>
      </c>
      <c r="N34" s="22">
        <v>100</v>
      </c>
      <c r="O34" s="22">
        <f>E34/D34*100</f>
        <v>43.42088876985094</v>
      </c>
      <c r="P34" s="10" t="s">
        <v>225</v>
      </c>
      <c r="Q34" s="23">
        <v>75</v>
      </c>
      <c r="R34" s="23">
        <v>75</v>
      </c>
      <c r="S34" s="23">
        <f t="shared" si="3"/>
        <v>100</v>
      </c>
      <c r="T34" s="48"/>
      <c r="U34" s="48"/>
    </row>
    <row r="35" spans="1:21" ht="113.25" customHeight="1">
      <c r="A35" s="7" t="s">
        <v>92</v>
      </c>
      <c r="B35" s="155" t="s">
        <v>132</v>
      </c>
      <c r="C35" s="6" t="s">
        <v>539</v>
      </c>
      <c r="D35" s="79">
        <f t="shared" ref="D35:E44" si="14">F35+H35+J35+L35</f>
        <v>51782.8</v>
      </c>
      <c r="E35" s="79">
        <f t="shared" si="14"/>
        <v>22594.6</v>
      </c>
      <c r="F35" s="79">
        <v>0</v>
      </c>
      <c r="G35" s="79">
        <v>0</v>
      </c>
      <c r="H35" s="79">
        <v>0</v>
      </c>
      <c r="I35" s="79">
        <v>0</v>
      </c>
      <c r="J35" s="79">
        <v>51782.8</v>
      </c>
      <c r="K35" s="79">
        <v>22594.6</v>
      </c>
      <c r="L35" s="79"/>
      <c r="M35" s="79"/>
      <c r="N35" s="79">
        <v>100</v>
      </c>
      <c r="O35" s="79">
        <f>E35/D35*100</f>
        <v>43.633407231744897</v>
      </c>
      <c r="P35" s="5" t="s">
        <v>530</v>
      </c>
      <c r="Q35" s="2">
        <v>28200</v>
      </c>
      <c r="R35" s="14">
        <v>26443.39</v>
      </c>
      <c r="S35" s="2">
        <f t="shared" si="3"/>
        <v>93.7708865248227</v>
      </c>
    </row>
    <row r="36" spans="1:21" ht="88.5" customHeight="1">
      <c r="A36" s="7" t="s">
        <v>93</v>
      </c>
      <c r="B36" s="155" t="s">
        <v>210</v>
      </c>
      <c r="C36" s="6" t="s">
        <v>449</v>
      </c>
      <c r="D36" s="134">
        <f t="shared" si="14"/>
        <v>4488.3</v>
      </c>
      <c r="E36" s="79">
        <f t="shared" si="14"/>
        <v>2606.8000000000002</v>
      </c>
      <c r="F36" s="79">
        <v>0</v>
      </c>
      <c r="G36" s="79">
        <v>0</v>
      </c>
      <c r="H36" s="79">
        <v>0</v>
      </c>
      <c r="I36" s="79">
        <v>0</v>
      </c>
      <c r="J36" s="79">
        <v>4488.3</v>
      </c>
      <c r="K36" s="79">
        <v>2606.8000000000002</v>
      </c>
      <c r="L36" s="79"/>
      <c r="M36" s="79"/>
      <c r="N36" s="79">
        <v>100</v>
      </c>
      <c r="O36" s="79">
        <f>E36/D36*100</f>
        <v>58.079896620101159</v>
      </c>
      <c r="P36" s="5" t="s">
        <v>226</v>
      </c>
      <c r="Q36" s="2">
        <v>100</v>
      </c>
      <c r="R36" s="2">
        <v>100</v>
      </c>
      <c r="S36" s="2">
        <f t="shared" si="3"/>
        <v>100</v>
      </c>
    </row>
    <row r="37" spans="1:21" ht="53.25" hidden="1" customHeight="1">
      <c r="A37" s="7" t="s">
        <v>94</v>
      </c>
      <c r="B37" s="155" t="s">
        <v>211</v>
      </c>
      <c r="C37" s="6" t="s">
        <v>449</v>
      </c>
      <c r="D37" s="79">
        <f t="shared" si="14"/>
        <v>0</v>
      </c>
      <c r="E37" s="79">
        <f t="shared" si="14"/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5" t="s">
        <v>227</v>
      </c>
      <c r="Q37" s="2">
        <v>100</v>
      </c>
      <c r="R37" s="2">
        <v>100</v>
      </c>
      <c r="S37" s="2">
        <f t="shared" si="3"/>
        <v>100</v>
      </c>
    </row>
    <row r="38" spans="1:21" ht="116.25" hidden="1" customHeight="1">
      <c r="A38" s="7" t="s">
        <v>95</v>
      </c>
      <c r="B38" s="155" t="s">
        <v>185</v>
      </c>
      <c r="C38" s="6" t="s">
        <v>539</v>
      </c>
      <c r="D38" s="79">
        <f t="shared" si="14"/>
        <v>0</v>
      </c>
      <c r="E38" s="79">
        <f t="shared" si="14"/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5" t="s">
        <v>537</v>
      </c>
      <c r="Q38" s="2">
        <v>100</v>
      </c>
      <c r="R38" s="2">
        <v>100</v>
      </c>
      <c r="S38" s="2">
        <f t="shared" si="3"/>
        <v>100</v>
      </c>
    </row>
    <row r="39" spans="1:21" ht="88.5" hidden="1" customHeight="1">
      <c r="A39" s="7" t="s">
        <v>96</v>
      </c>
      <c r="B39" s="155" t="s">
        <v>186</v>
      </c>
      <c r="C39" s="6" t="s">
        <v>449</v>
      </c>
      <c r="D39" s="79">
        <f t="shared" si="14"/>
        <v>0</v>
      </c>
      <c r="E39" s="79">
        <f t="shared" si="14"/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5" t="s">
        <v>226</v>
      </c>
      <c r="Q39" s="2">
        <v>100</v>
      </c>
      <c r="R39" s="2">
        <v>100</v>
      </c>
      <c r="S39" s="2">
        <f t="shared" si="3"/>
        <v>100</v>
      </c>
    </row>
    <row r="40" spans="1:21" ht="111" customHeight="1">
      <c r="A40" s="7" t="s">
        <v>187</v>
      </c>
      <c r="B40" s="155" t="s">
        <v>506</v>
      </c>
      <c r="C40" s="6" t="s">
        <v>539</v>
      </c>
      <c r="D40" s="79">
        <f t="shared" si="14"/>
        <v>981</v>
      </c>
      <c r="E40" s="79">
        <f t="shared" si="14"/>
        <v>251.1</v>
      </c>
      <c r="F40" s="79">
        <v>0</v>
      </c>
      <c r="G40" s="79">
        <v>0</v>
      </c>
      <c r="H40" s="79">
        <v>0</v>
      </c>
      <c r="I40" s="79">
        <v>0</v>
      </c>
      <c r="J40" s="79">
        <v>981</v>
      </c>
      <c r="K40" s="79">
        <v>251.1</v>
      </c>
      <c r="L40" s="79"/>
      <c r="M40" s="79">
        <v>0</v>
      </c>
      <c r="N40" s="79">
        <v>100</v>
      </c>
      <c r="O40" s="79">
        <f>E40/D40*100</f>
        <v>25.596330275229356</v>
      </c>
      <c r="P40" s="5" t="s">
        <v>410</v>
      </c>
      <c r="Q40" s="2">
        <v>100</v>
      </c>
      <c r="R40" s="2">
        <v>100</v>
      </c>
      <c r="S40" s="2">
        <f t="shared" si="3"/>
        <v>100</v>
      </c>
    </row>
    <row r="41" spans="1:21" ht="26.25" hidden="1" customHeight="1">
      <c r="A41" s="7" t="s">
        <v>395</v>
      </c>
      <c r="B41" s="155" t="s">
        <v>396</v>
      </c>
      <c r="C41" s="6" t="s">
        <v>449</v>
      </c>
      <c r="D41" s="79">
        <f>F41+H41+J41+L41</f>
        <v>0</v>
      </c>
      <c r="E41" s="79">
        <f t="shared" si="14"/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173" t="e">
        <f t="shared" ref="O41:O44" si="15">E41/D41*100</f>
        <v>#DIV/0!</v>
      </c>
      <c r="P41" s="180" t="s">
        <v>225</v>
      </c>
      <c r="Q41" s="209">
        <v>75</v>
      </c>
      <c r="R41" s="209">
        <v>75</v>
      </c>
      <c r="S41" s="209">
        <f>R41/Q41*100</f>
        <v>100</v>
      </c>
    </row>
    <row r="42" spans="1:21" ht="39" hidden="1" customHeight="1">
      <c r="A42" s="7" t="s">
        <v>397</v>
      </c>
      <c r="B42" s="155" t="s">
        <v>398</v>
      </c>
      <c r="C42" s="6" t="s">
        <v>449</v>
      </c>
      <c r="D42" s="79">
        <f>F42+H42+J42+L42</f>
        <v>0</v>
      </c>
      <c r="E42" s="79">
        <f t="shared" si="14"/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173" t="e">
        <f t="shared" si="15"/>
        <v>#DIV/0!</v>
      </c>
      <c r="P42" s="208"/>
      <c r="Q42" s="210"/>
      <c r="R42" s="210"/>
      <c r="S42" s="210"/>
    </row>
    <row r="43" spans="1:21" ht="36" hidden="1">
      <c r="A43" s="7" t="s">
        <v>399</v>
      </c>
      <c r="B43" s="155" t="s">
        <v>394</v>
      </c>
      <c r="C43" s="6" t="s">
        <v>449</v>
      </c>
      <c r="D43" s="134">
        <f>F43+H43+J43+L43</f>
        <v>0</v>
      </c>
      <c r="E43" s="134">
        <f t="shared" ref="E43" si="16">G43+I43+K43+M43</f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73" t="e">
        <f t="shared" si="15"/>
        <v>#DIV/0!</v>
      </c>
      <c r="P43" s="208"/>
      <c r="Q43" s="210"/>
      <c r="R43" s="210"/>
      <c r="S43" s="210"/>
    </row>
    <row r="44" spans="1:21" ht="24">
      <c r="A44" s="7" t="s">
        <v>662</v>
      </c>
      <c r="B44" s="155" t="s">
        <v>663</v>
      </c>
      <c r="C44" s="6" t="s">
        <v>449</v>
      </c>
      <c r="D44" s="79">
        <f>F44+H44+J44+L44</f>
        <v>1366</v>
      </c>
      <c r="E44" s="79">
        <f t="shared" si="14"/>
        <v>0</v>
      </c>
      <c r="F44" s="79">
        <v>0</v>
      </c>
      <c r="G44" s="79">
        <v>0</v>
      </c>
      <c r="H44" s="79">
        <v>1366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100</v>
      </c>
      <c r="O44" s="173">
        <f t="shared" si="15"/>
        <v>0</v>
      </c>
      <c r="P44" s="181"/>
      <c r="Q44" s="211"/>
      <c r="R44" s="211"/>
      <c r="S44" s="211"/>
    </row>
    <row r="45" spans="1:21" s="24" customFormat="1" ht="109.5" customHeight="1">
      <c r="A45" s="21" t="s">
        <v>97</v>
      </c>
      <c r="B45" s="154" t="s">
        <v>19</v>
      </c>
      <c r="C45" s="32" t="s">
        <v>539</v>
      </c>
      <c r="D45" s="22">
        <f t="shared" ref="D45:L45" si="17">D46</f>
        <v>9353.1999999999989</v>
      </c>
      <c r="E45" s="22">
        <f t="shared" si="17"/>
        <v>1541.7</v>
      </c>
      <c r="F45" s="22">
        <f t="shared" si="17"/>
        <v>0</v>
      </c>
      <c r="G45" s="22">
        <f t="shared" si="17"/>
        <v>0</v>
      </c>
      <c r="H45" s="22">
        <f t="shared" si="17"/>
        <v>7646.4</v>
      </c>
      <c r="I45" s="22">
        <f t="shared" si="17"/>
        <v>0</v>
      </c>
      <c r="J45" s="22">
        <f t="shared" si="17"/>
        <v>1706.8</v>
      </c>
      <c r="K45" s="22">
        <f t="shared" si="17"/>
        <v>1541.7</v>
      </c>
      <c r="L45" s="22">
        <f t="shared" si="17"/>
        <v>0</v>
      </c>
      <c r="M45" s="22">
        <f>M46</f>
        <v>0</v>
      </c>
      <c r="N45" s="22">
        <v>100</v>
      </c>
      <c r="O45" s="22">
        <f>E45/D45*100</f>
        <v>16.483128768763635</v>
      </c>
      <c r="P45" s="10" t="s">
        <v>322</v>
      </c>
      <c r="Q45" s="23">
        <v>100</v>
      </c>
      <c r="R45" s="90">
        <v>95.5</v>
      </c>
      <c r="S45" s="23">
        <f t="shared" si="3"/>
        <v>95.5</v>
      </c>
      <c r="T45" s="48"/>
      <c r="U45" s="48"/>
    </row>
    <row r="46" spans="1:21" ht="112.5" customHeight="1">
      <c r="A46" s="7" t="s">
        <v>400</v>
      </c>
      <c r="B46" s="155" t="s">
        <v>401</v>
      </c>
      <c r="C46" s="6" t="s">
        <v>539</v>
      </c>
      <c r="D46" s="79">
        <f>F46+H46+J46+L46</f>
        <v>9353.1999999999989</v>
      </c>
      <c r="E46" s="79">
        <f>G46+I46+K46+M46</f>
        <v>1541.7</v>
      </c>
      <c r="F46" s="79">
        <v>0</v>
      </c>
      <c r="G46" s="79">
        <v>0</v>
      </c>
      <c r="H46" s="79">
        <v>7646.4</v>
      </c>
      <c r="I46" s="79"/>
      <c r="J46" s="79">
        <v>1706.8</v>
      </c>
      <c r="K46" s="79">
        <v>1541.7</v>
      </c>
      <c r="L46" s="79">
        <v>0</v>
      </c>
      <c r="M46" s="79">
        <v>0</v>
      </c>
      <c r="N46" s="79">
        <v>100</v>
      </c>
      <c r="O46" s="79">
        <f>E46/D46*100</f>
        <v>16.483128768763635</v>
      </c>
      <c r="P46" s="5" t="s">
        <v>322</v>
      </c>
      <c r="Q46" s="2">
        <v>100</v>
      </c>
      <c r="R46" s="14">
        <v>95.5</v>
      </c>
      <c r="S46" s="2">
        <f>R46/Q46*100</f>
        <v>95.5</v>
      </c>
    </row>
    <row r="47" spans="1:21" s="24" customFormat="1" ht="86.25" customHeight="1">
      <c r="A47" s="21" t="s">
        <v>438</v>
      </c>
      <c r="B47" s="154" t="s">
        <v>20</v>
      </c>
      <c r="C47" s="32" t="s">
        <v>539</v>
      </c>
      <c r="D47" s="22">
        <f>D49+D50+D48</f>
        <v>5456.1</v>
      </c>
      <c r="E47" s="22">
        <f>E49+E50+E48</f>
        <v>2895.8</v>
      </c>
      <c r="F47" s="22">
        <f>F49+F50+F48</f>
        <v>0</v>
      </c>
      <c r="G47" s="22">
        <f>G49+G50+G48</f>
        <v>0</v>
      </c>
      <c r="H47" s="22">
        <f>H48+H49+H50</f>
        <v>0</v>
      </c>
      <c r="I47" s="22">
        <f>I48+I49+I50</f>
        <v>0</v>
      </c>
      <c r="J47" s="22">
        <f>J48+J49+J50</f>
        <v>5456.1</v>
      </c>
      <c r="K47" s="22">
        <f>K49+K50+K48</f>
        <v>2895.8</v>
      </c>
      <c r="L47" s="22">
        <f>L48+L49+L50</f>
        <v>0</v>
      </c>
      <c r="M47" s="22">
        <f>M48+M49+M50</f>
        <v>0</v>
      </c>
      <c r="N47" s="22">
        <v>100</v>
      </c>
      <c r="O47" s="22">
        <f>E47/D47*100</f>
        <v>53.074540422646209</v>
      </c>
      <c r="P47" s="10" t="s">
        <v>228</v>
      </c>
      <c r="Q47" s="23">
        <v>96</v>
      </c>
      <c r="R47" s="90">
        <v>96</v>
      </c>
      <c r="S47" s="23">
        <f t="shared" si="3"/>
        <v>100</v>
      </c>
    </row>
    <row r="48" spans="1:21" ht="83.25" customHeight="1">
      <c r="A48" s="7" t="s">
        <v>439</v>
      </c>
      <c r="B48" s="155" t="s">
        <v>665</v>
      </c>
      <c r="C48" s="6" t="s">
        <v>539</v>
      </c>
      <c r="D48" s="79">
        <f t="shared" ref="D48:E50" si="18">F48+H48+J48+L48</f>
        <v>1563.3</v>
      </c>
      <c r="E48" s="79">
        <f t="shared" si="18"/>
        <v>742.3</v>
      </c>
      <c r="F48" s="79">
        <v>0</v>
      </c>
      <c r="G48" s="79">
        <v>0</v>
      </c>
      <c r="H48" s="79">
        <v>0</v>
      </c>
      <c r="I48" s="79">
        <v>0</v>
      </c>
      <c r="J48" s="79">
        <v>1563.3</v>
      </c>
      <c r="K48" s="79">
        <v>742.3</v>
      </c>
      <c r="L48" s="79">
        <v>0</v>
      </c>
      <c r="M48" s="79">
        <v>0</v>
      </c>
      <c r="N48" s="79">
        <v>100</v>
      </c>
      <c r="O48" s="79">
        <f>E48/D48*100</f>
        <v>47.482888760954388</v>
      </c>
      <c r="P48" s="5" t="s">
        <v>228</v>
      </c>
      <c r="Q48" s="2">
        <v>96</v>
      </c>
      <c r="R48" s="14">
        <v>96</v>
      </c>
      <c r="S48" s="2">
        <f>R48/Q48*100</f>
        <v>100</v>
      </c>
    </row>
    <row r="49" spans="1:21" ht="72" customHeight="1">
      <c r="A49" s="7" t="s">
        <v>440</v>
      </c>
      <c r="B49" s="155" t="s">
        <v>403</v>
      </c>
      <c r="C49" s="6" t="s">
        <v>539</v>
      </c>
      <c r="D49" s="79">
        <f t="shared" si="18"/>
        <v>3892.8</v>
      </c>
      <c r="E49" s="79">
        <f t="shared" si="18"/>
        <v>2153.5</v>
      </c>
      <c r="F49" s="79">
        <v>0</v>
      </c>
      <c r="G49" s="79">
        <v>0</v>
      </c>
      <c r="H49" s="79">
        <v>0</v>
      </c>
      <c r="I49" s="79">
        <v>0</v>
      </c>
      <c r="J49" s="79">
        <v>3892.8</v>
      </c>
      <c r="K49" s="79">
        <v>2153.5</v>
      </c>
      <c r="L49" s="79">
        <v>0</v>
      </c>
      <c r="M49" s="79">
        <v>0</v>
      </c>
      <c r="N49" s="17">
        <v>100</v>
      </c>
      <c r="O49" s="79">
        <f>E49/D49*100</f>
        <v>55.320078092889432</v>
      </c>
      <c r="P49" s="5" t="s">
        <v>228</v>
      </c>
      <c r="Q49" s="2">
        <v>96</v>
      </c>
      <c r="R49" s="14">
        <v>96</v>
      </c>
      <c r="S49" s="2">
        <f>R49/Q49*100</f>
        <v>100</v>
      </c>
    </row>
    <row r="50" spans="1:21" ht="75.75" hidden="1" customHeight="1">
      <c r="A50" s="7" t="s">
        <v>664</v>
      </c>
      <c r="B50" s="155" t="s">
        <v>404</v>
      </c>
      <c r="C50" s="6" t="s">
        <v>449</v>
      </c>
      <c r="D50" s="79">
        <f t="shared" si="18"/>
        <v>0</v>
      </c>
      <c r="E50" s="79">
        <f t="shared" si="18"/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5" t="s">
        <v>228</v>
      </c>
      <c r="Q50" s="2"/>
      <c r="R50" s="14"/>
      <c r="S50" s="2"/>
    </row>
    <row r="51" spans="1:21" ht="74.25" hidden="1" customHeight="1">
      <c r="A51" s="7" t="s">
        <v>98</v>
      </c>
      <c r="B51" s="154" t="s">
        <v>38</v>
      </c>
      <c r="C51" s="6" t="s">
        <v>539</v>
      </c>
      <c r="D51" s="79">
        <f t="shared" ref="D51:K51" si="19">D52+D53+D54+D55</f>
        <v>0</v>
      </c>
      <c r="E51" s="79">
        <f t="shared" si="19"/>
        <v>0</v>
      </c>
      <c r="F51" s="79">
        <f t="shared" si="19"/>
        <v>0</v>
      </c>
      <c r="G51" s="79">
        <f t="shared" si="19"/>
        <v>0</v>
      </c>
      <c r="H51" s="79">
        <f t="shared" si="19"/>
        <v>0</v>
      </c>
      <c r="I51" s="79">
        <f t="shared" si="19"/>
        <v>0</v>
      </c>
      <c r="J51" s="79">
        <f t="shared" si="19"/>
        <v>0</v>
      </c>
      <c r="K51" s="79">
        <f t="shared" si="19"/>
        <v>0</v>
      </c>
      <c r="L51" s="79">
        <v>0</v>
      </c>
      <c r="M51" s="79">
        <f>M52+M53+M54+M55</f>
        <v>0</v>
      </c>
      <c r="N51" s="79">
        <v>100</v>
      </c>
      <c r="O51" s="79" t="e">
        <f>E51/D51*100</f>
        <v>#DIV/0!</v>
      </c>
      <c r="P51" s="5" t="s">
        <v>230</v>
      </c>
      <c r="Q51" s="59">
        <v>8887</v>
      </c>
      <c r="R51" s="59">
        <v>8803</v>
      </c>
      <c r="S51" s="2">
        <f t="shared" si="3"/>
        <v>99.054799144818276</v>
      </c>
      <c r="T51" s="39"/>
      <c r="U51" s="39"/>
    </row>
    <row r="52" spans="1:21" ht="136.5" hidden="1" customHeight="1">
      <c r="A52" s="7" t="s">
        <v>402</v>
      </c>
      <c r="B52" s="155" t="s">
        <v>188</v>
      </c>
      <c r="C52" s="6" t="s">
        <v>539</v>
      </c>
      <c r="D52" s="79">
        <f t="shared" ref="D52:E55" si="20">F52+H52+J52+L52</f>
        <v>0</v>
      </c>
      <c r="E52" s="79">
        <f t="shared" si="20"/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5" t="s">
        <v>231</v>
      </c>
      <c r="Q52" s="59">
        <v>3057</v>
      </c>
      <c r="R52" s="59">
        <v>3002</v>
      </c>
      <c r="S52" s="2">
        <f t="shared" si="3"/>
        <v>98.200850507033039</v>
      </c>
    </row>
    <row r="53" spans="1:21" ht="89.25" hidden="1" customHeight="1">
      <c r="A53" s="7" t="s">
        <v>441</v>
      </c>
      <c r="B53" s="155" t="s">
        <v>212</v>
      </c>
      <c r="C53" s="6" t="s">
        <v>539</v>
      </c>
      <c r="D53" s="79">
        <f t="shared" si="20"/>
        <v>0</v>
      </c>
      <c r="E53" s="79">
        <f t="shared" si="20"/>
        <v>0</v>
      </c>
      <c r="F53" s="79">
        <v>0</v>
      </c>
      <c r="G53" s="79">
        <v>0</v>
      </c>
      <c r="H53" s="79">
        <v>0</v>
      </c>
      <c r="I53" s="79">
        <v>0</v>
      </c>
      <c r="J53" s="79"/>
      <c r="K53" s="79"/>
      <c r="L53" s="79">
        <v>0</v>
      </c>
      <c r="M53" s="79">
        <v>0</v>
      </c>
      <c r="N53" s="79">
        <v>100</v>
      </c>
      <c r="O53" s="79" t="e">
        <f>E53/D53*100</f>
        <v>#DIV/0!</v>
      </c>
      <c r="P53" s="5" t="s">
        <v>518</v>
      </c>
      <c r="Q53" s="59">
        <v>7940</v>
      </c>
      <c r="R53" s="59">
        <v>7907</v>
      </c>
      <c r="S53" s="2">
        <f t="shared" si="3"/>
        <v>99.584382871536519</v>
      </c>
    </row>
    <row r="54" spans="1:21" ht="123.75" hidden="1" customHeight="1">
      <c r="A54" s="7" t="s">
        <v>442</v>
      </c>
      <c r="B54" s="155" t="s">
        <v>39</v>
      </c>
      <c r="C54" s="6" t="s">
        <v>539</v>
      </c>
      <c r="D54" s="79">
        <f t="shared" si="20"/>
        <v>0</v>
      </c>
      <c r="E54" s="79">
        <f t="shared" si="20"/>
        <v>0</v>
      </c>
      <c r="F54" s="79">
        <v>0</v>
      </c>
      <c r="G54" s="79">
        <v>0</v>
      </c>
      <c r="H54" s="79">
        <v>0</v>
      </c>
      <c r="I54" s="79">
        <v>0</v>
      </c>
      <c r="J54" s="79"/>
      <c r="K54" s="79"/>
      <c r="L54" s="79">
        <v>0</v>
      </c>
      <c r="M54" s="79">
        <v>0</v>
      </c>
      <c r="N54" s="79">
        <v>100</v>
      </c>
      <c r="O54" s="79" t="e">
        <f>E54/D54*100</f>
        <v>#DIV/0!</v>
      </c>
      <c r="P54" s="5" t="s">
        <v>232</v>
      </c>
      <c r="Q54" s="59">
        <v>86</v>
      </c>
      <c r="R54" s="59">
        <v>86</v>
      </c>
      <c r="S54" s="2">
        <f t="shared" si="3"/>
        <v>100</v>
      </c>
    </row>
    <row r="55" spans="1:21" ht="147.75" hidden="1" customHeight="1">
      <c r="A55" s="7" t="s">
        <v>443</v>
      </c>
      <c r="B55" s="155" t="s">
        <v>40</v>
      </c>
      <c r="C55" s="6" t="s">
        <v>539</v>
      </c>
      <c r="D55" s="79">
        <f t="shared" si="20"/>
        <v>0</v>
      </c>
      <c r="E55" s="79">
        <f t="shared" si="20"/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/>
      <c r="O55" s="79" t="s">
        <v>437</v>
      </c>
      <c r="P55" s="5" t="s">
        <v>233</v>
      </c>
      <c r="Q55" s="2">
        <v>24.88</v>
      </c>
      <c r="R55" s="2">
        <v>24.05</v>
      </c>
      <c r="S55" s="2">
        <f t="shared" si="3"/>
        <v>96.663987138263678</v>
      </c>
    </row>
    <row r="56" spans="1:21" s="30" customFormat="1" ht="65.25" customHeight="1">
      <c r="A56" s="26" t="s">
        <v>66</v>
      </c>
      <c r="B56" s="153" t="s">
        <v>14</v>
      </c>
      <c r="C56" s="27" t="s">
        <v>539</v>
      </c>
      <c r="D56" s="28">
        <f>D57+D61+D68+D70</f>
        <v>24727.41</v>
      </c>
      <c r="E56" s="28">
        <f t="shared" ref="E56:M56" si="21">E57+E61+E68+E70</f>
        <v>20035.939999999999</v>
      </c>
      <c r="F56" s="28">
        <f t="shared" si="21"/>
        <v>1522.99</v>
      </c>
      <c r="G56" s="28">
        <f t="shared" si="21"/>
        <v>1522.99</v>
      </c>
      <c r="H56" s="28">
        <f t="shared" si="21"/>
        <v>4220.6000000000004</v>
      </c>
      <c r="I56" s="28">
        <f t="shared" si="21"/>
        <v>3002.6</v>
      </c>
      <c r="J56" s="28">
        <f t="shared" si="21"/>
        <v>8517</v>
      </c>
      <c r="K56" s="28">
        <f t="shared" si="21"/>
        <v>4418.8399999999992</v>
      </c>
      <c r="L56" s="28">
        <f t="shared" si="21"/>
        <v>10466.82</v>
      </c>
      <c r="M56" s="28">
        <f t="shared" si="21"/>
        <v>11091.51</v>
      </c>
      <c r="N56" s="28">
        <v>100</v>
      </c>
      <c r="O56" s="28">
        <f t="shared" ref="O56:O61" si="22">E56/D56*100</f>
        <v>81.027248709023709</v>
      </c>
      <c r="P56" s="9" t="s">
        <v>234</v>
      </c>
      <c r="Q56" s="47">
        <v>3</v>
      </c>
      <c r="R56" s="47">
        <v>7.3</v>
      </c>
      <c r="S56" s="47">
        <f>Q56/R56*100</f>
        <v>41.095890410958908</v>
      </c>
      <c r="T56" s="29"/>
      <c r="U56" s="29"/>
    </row>
    <row r="57" spans="1:21" s="24" customFormat="1" ht="55.5" customHeight="1">
      <c r="A57" s="21" t="s">
        <v>67</v>
      </c>
      <c r="B57" s="154" t="s">
        <v>21</v>
      </c>
      <c r="C57" s="32" t="s">
        <v>539</v>
      </c>
      <c r="D57" s="22">
        <f t="shared" ref="D57:M57" si="23">D58+D59+D60</f>
        <v>1566</v>
      </c>
      <c r="E57" s="22">
        <f t="shared" si="23"/>
        <v>456.06</v>
      </c>
      <c r="F57" s="22">
        <f t="shared" si="23"/>
        <v>0</v>
      </c>
      <c r="G57" s="22">
        <f t="shared" si="23"/>
        <v>0</v>
      </c>
      <c r="H57" s="22">
        <f t="shared" si="23"/>
        <v>0</v>
      </c>
      <c r="I57" s="22">
        <f>I58+I59+I60</f>
        <v>0</v>
      </c>
      <c r="J57" s="22">
        <f t="shared" si="23"/>
        <v>1566</v>
      </c>
      <c r="K57" s="22">
        <f>K58+K59+K60</f>
        <v>456.06</v>
      </c>
      <c r="L57" s="22">
        <f t="shared" si="23"/>
        <v>0</v>
      </c>
      <c r="M57" s="22">
        <f t="shared" si="23"/>
        <v>0</v>
      </c>
      <c r="N57" s="22">
        <v>100</v>
      </c>
      <c r="O57" s="22">
        <f t="shared" si="22"/>
        <v>29.122605363984675</v>
      </c>
      <c r="P57" s="10" t="s">
        <v>235</v>
      </c>
      <c r="Q57" s="23">
        <v>-8.4</v>
      </c>
      <c r="R57" s="23">
        <v>-4.5999999999999996</v>
      </c>
      <c r="S57" s="23">
        <f>R57/Q57%</f>
        <v>54.761904761904752</v>
      </c>
      <c r="T57" s="48"/>
      <c r="U57" s="48"/>
    </row>
    <row r="58" spans="1:21" ht="74.25" customHeight="1">
      <c r="A58" s="7" t="s">
        <v>101</v>
      </c>
      <c r="B58" s="155" t="s">
        <v>22</v>
      </c>
      <c r="C58" s="6" t="s">
        <v>539</v>
      </c>
      <c r="D58" s="25">
        <f t="shared" ref="D58:E60" si="24">F58+H58+J58+L58</f>
        <v>0</v>
      </c>
      <c r="E58" s="79">
        <f>G58+I58+K58+M58</f>
        <v>0</v>
      </c>
      <c r="F58" s="22">
        <f t="shared" ref="F58:H58" si="25">F59+F60+F61</f>
        <v>0</v>
      </c>
      <c r="G58" s="22">
        <f t="shared" si="25"/>
        <v>0</v>
      </c>
      <c r="H58" s="22">
        <f t="shared" si="25"/>
        <v>0</v>
      </c>
      <c r="I58" s="22">
        <f>I59+I60+I61</f>
        <v>0</v>
      </c>
      <c r="J58" s="79">
        <v>0</v>
      </c>
      <c r="K58" s="79">
        <v>0</v>
      </c>
      <c r="L58" s="22">
        <f t="shared" ref="L58:M58" si="26">L59+L60+L61</f>
        <v>0</v>
      </c>
      <c r="M58" s="22">
        <f t="shared" si="26"/>
        <v>0</v>
      </c>
      <c r="N58" s="79">
        <v>0</v>
      </c>
      <c r="O58" s="79">
        <v>0</v>
      </c>
      <c r="P58" s="5" t="s">
        <v>290</v>
      </c>
      <c r="Q58" s="2">
        <v>8</v>
      </c>
      <c r="R58" s="2">
        <v>3.2</v>
      </c>
      <c r="S58" s="2">
        <f>R58/Q58*100</f>
        <v>40</v>
      </c>
    </row>
    <row r="59" spans="1:21" ht="73.5" customHeight="1">
      <c r="A59" s="7" t="s">
        <v>213</v>
      </c>
      <c r="B59" s="155" t="s">
        <v>214</v>
      </c>
      <c r="C59" s="6" t="s">
        <v>539</v>
      </c>
      <c r="D59" s="25">
        <f t="shared" si="24"/>
        <v>1516</v>
      </c>
      <c r="E59" s="79">
        <f t="shared" si="24"/>
        <v>410.06</v>
      </c>
      <c r="F59" s="22">
        <f t="shared" ref="F59:I59" si="27">F60+F61+F62</f>
        <v>0</v>
      </c>
      <c r="G59" s="22">
        <f t="shared" si="27"/>
        <v>0</v>
      </c>
      <c r="H59" s="22">
        <f t="shared" si="27"/>
        <v>0</v>
      </c>
      <c r="I59" s="22">
        <f t="shared" si="27"/>
        <v>0</v>
      </c>
      <c r="J59" s="79">
        <v>1516</v>
      </c>
      <c r="K59" s="79">
        <v>410.06</v>
      </c>
      <c r="L59" s="22">
        <f t="shared" ref="L59:M59" si="28">L60+L61+L62</f>
        <v>0</v>
      </c>
      <c r="M59" s="22">
        <f t="shared" si="28"/>
        <v>0</v>
      </c>
      <c r="N59" s="79">
        <v>100</v>
      </c>
      <c r="O59" s="79">
        <f t="shared" si="22"/>
        <v>27.048812664907651</v>
      </c>
      <c r="P59" s="5" t="s">
        <v>291</v>
      </c>
      <c r="Q59" s="2">
        <v>16.399999999999999</v>
      </c>
      <c r="R59" s="2">
        <v>7.8</v>
      </c>
      <c r="S59" s="2">
        <f>R59/Q59*100</f>
        <v>47.560975609756099</v>
      </c>
    </row>
    <row r="60" spans="1:21" ht="77.25" customHeight="1">
      <c r="A60" s="7" t="s">
        <v>102</v>
      </c>
      <c r="B60" s="45" t="s">
        <v>23</v>
      </c>
      <c r="C60" s="6" t="s">
        <v>449</v>
      </c>
      <c r="D60" s="79">
        <f t="shared" si="24"/>
        <v>50</v>
      </c>
      <c r="E60" s="79">
        <f t="shared" si="24"/>
        <v>46</v>
      </c>
      <c r="F60" s="22">
        <f t="shared" ref="F60:I60" si="29">F61+F62+F63</f>
        <v>0</v>
      </c>
      <c r="G60" s="22">
        <f t="shared" si="29"/>
        <v>0</v>
      </c>
      <c r="H60" s="22">
        <f t="shared" si="29"/>
        <v>0</v>
      </c>
      <c r="I60" s="22">
        <f t="shared" si="29"/>
        <v>0</v>
      </c>
      <c r="J60" s="79">
        <v>50</v>
      </c>
      <c r="K60" s="79">
        <v>46</v>
      </c>
      <c r="L60" s="22">
        <f t="shared" ref="L60:M60" si="30">L61+L62+L63</f>
        <v>0</v>
      </c>
      <c r="M60" s="22">
        <f t="shared" si="30"/>
        <v>0</v>
      </c>
      <c r="N60" s="79">
        <v>100</v>
      </c>
      <c r="O60" s="79">
        <f t="shared" si="22"/>
        <v>92</v>
      </c>
      <c r="P60" s="5" t="s">
        <v>327</v>
      </c>
      <c r="Q60" s="2">
        <v>482</v>
      </c>
      <c r="R60" s="2">
        <v>251.8</v>
      </c>
      <c r="S60" s="2">
        <f>R60/Q60%</f>
        <v>52.240663900414937</v>
      </c>
    </row>
    <row r="61" spans="1:21" ht="124.5" customHeight="1">
      <c r="A61" s="7" t="s">
        <v>68</v>
      </c>
      <c r="B61" s="140" t="s">
        <v>405</v>
      </c>
      <c r="C61" s="6" t="s">
        <v>539</v>
      </c>
      <c r="D61" s="79">
        <f t="shared" ref="D61:M61" si="31">SUM(D62:D67)</f>
        <v>5315</v>
      </c>
      <c r="E61" s="79">
        <f>SUM(E62:E67)</f>
        <v>2709.65</v>
      </c>
      <c r="F61" s="79">
        <f t="shared" si="31"/>
        <v>0</v>
      </c>
      <c r="G61" s="79">
        <f t="shared" si="31"/>
        <v>0</v>
      </c>
      <c r="H61" s="79">
        <f t="shared" si="31"/>
        <v>0</v>
      </c>
      <c r="I61" s="79">
        <f t="shared" si="31"/>
        <v>0</v>
      </c>
      <c r="J61" s="79">
        <f t="shared" si="31"/>
        <v>5315</v>
      </c>
      <c r="K61" s="79">
        <f t="shared" si="31"/>
        <v>2709.65</v>
      </c>
      <c r="L61" s="79">
        <f t="shared" si="31"/>
        <v>0</v>
      </c>
      <c r="M61" s="79">
        <f t="shared" si="31"/>
        <v>0</v>
      </c>
      <c r="N61" s="79">
        <v>100</v>
      </c>
      <c r="O61" s="79">
        <f t="shared" si="22"/>
        <v>50.981185324553159</v>
      </c>
      <c r="P61" s="5" t="s">
        <v>236</v>
      </c>
      <c r="Q61" s="2">
        <v>99</v>
      </c>
      <c r="R61" s="13">
        <v>48</v>
      </c>
      <c r="S61" s="2">
        <f t="shared" si="3"/>
        <v>48.484848484848484</v>
      </c>
      <c r="T61" s="39"/>
      <c r="U61" s="39"/>
    </row>
    <row r="62" spans="1:21" ht="98.25" customHeight="1">
      <c r="A62" s="7" t="s">
        <v>99</v>
      </c>
      <c r="B62" s="45" t="s">
        <v>24</v>
      </c>
      <c r="C62" s="6" t="s">
        <v>541</v>
      </c>
      <c r="D62" s="79">
        <f t="shared" ref="D62:E69" si="32">F62+H62+J62+L62</f>
        <v>0</v>
      </c>
      <c r="E62" s="79">
        <f t="shared" si="32"/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5" t="s">
        <v>292</v>
      </c>
      <c r="Q62" s="59">
        <v>29</v>
      </c>
      <c r="R62" s="84">
        <v>16</v>
      </c>
      <c r="S62" s="2">
        <f t="shared" si="3"/>
        <v>55.172413793103445</v>
      </c>
    </row>
    <row r="63" spans="1:21" ht="110.25" customHeight="1">
      <c r="A63" s="7" t="s">
        <v>100</v>
      </c>
      <c r="B63" s="45" t="s">
        <v>406</v>
      </c>
      <c r="C63" s="6" t="s">
        <v>541</v>
      </c>
      <c r="D63" s="79">
        <f t="shared" si="32"/>
        <v>80</v>
      </c>
      <c r="E63" s="79">
        <f t="shared" si="32"/>
        <v>70.489999999999995</v>
      </c>
      <c r="F63" s="79">
        <v>0</v>
      </c>
      <c r="G63" s="79">
        <v>0</v>
      </c>
      <c r="H63" s="79">
        <v>0</v>
      </c>
      <c r="I63" s="79">
        <v>0</v>
      </c>
      <c r="J63" s="129">
        <v>80</v>
      </c>
      <c r="K63" s="79">
        <v>70.489999999999995</v>
      </c>
      <c r="L63" s="79">
        <v>0</v>
      </c>
      <c r="M63" s="79">
        <v>0</v>
      </c>
      <c r="N63" s="79">
        <v>100</v>
      </c>
      <c r="O63" s="79">
        <f>E63/D63*100</f>
        <v>88.112499999999997</v>
      </c>
      <c r="P63" s="5" t="s">
        <v>237</v>
      </c>
      <c r="Q63" s="59">
        <v>181</v>
      </c>
      <c r="R63" s="84">
        <v>96</v>
      </c>
      <c r="S63" s="2">
        <f t="shared" si="3"/>
        <v>53.038674033149171</v>
      </c>
    </row>
    <row r="64" spans="1:21" ht="122.25" customHeight="1">
      <c r="A64" s="7" t="s">
        <v>133</v>
      </c>
      <c r="B64" s="155" t="s">
        <v>407</v>
      </c>
      <c r="C64" s="6" t="s">
        <v>541</v>
      </c>
      <c r="D64" s="79">
        <f t="shared" si="32"/>
        <v>15</v>
      </c>
      <c r="E64" s="79">
        <f t="shared" si="32"/>
        <v>14.89</v>
      </c>
      <c r="F64" s="79">
        <v>0</v>
      </c>
      <c r="G64" s="79">
        <v>0</v>
      </c>
      <c r="H64" s="79">
        <v>0</v>
      </c>
      <c r="I64" s="79">
        <v>0</v>
      </c>
      <c r="J64" s="79">
        <v>15</v>
      </c>
      <c r="K64" s="79">
        <v>14.89</v>
      </c>
      <c r="L64" s="79">
        <v>0</v>
      </c>
      <c r="M64" s="79">
        <v>0</v>
      </c>
      <c r="N64" s="79">
        <v>100</v>
      </c>
      <c r="O64" s="79">
        <f>E64/D64*100</f>
        <v>99.266666666666666</v>
      </c>
      <c r="P64" s="5" t="s">
        <v>411</v>
      </c>
      <c r="Q64" s="59">
        <v>3000</v>
      </c>
      <c r="R64" s="84">
        <v>850</v>
      </c>
      <c r="S64" s="2">
        <f t="shared" si="3"/>
        <v>28.333333333333332</v>
      </c>
    </row>
    <row r="65" spans="1:21" ht="87.75" customHeight="1">
      <c r="A65" s="7" t="s">
        <v>358</v>
      </c>
      <c r="B65" s="45" t="s">
        <v>134</v>
      </c>
      <c r="C65" s="6" t="s">
        <v>539</v>
      </c>
      <c r="D65" s="79">
        <f t="shared" si="32"/>
        <v>5</v>
      </c>
      <c r="E65" s="79">
        <f t="shared" si="32"/>
        <v>0</v>
      </c>
      <c r="F65" s="79">
        <v>0</v>
      </c>
      <c r="G65" s="79">
        <v>0</v>
      </c>
      <c r="H65" s="79">
        <v>0</v>
      </c>
      <c r="I65" s="79">
        <v>0</v>
      </c>
      <c r="J65" s="79">
        <v>5</v>
      </c>
      <c r="K65" s="129">
        <v>0</v>
      </c>
      <c r="L65" s="79">
        <v>0</v>
      </c>
      <c r="M65" s="79">
        <v>0</v>
      </c>
      <c r="N65" s="173">
        <v>100</v>
      </c>
      <c r="O65" s="173">
        <f>E65/D65*100</f>
        <v>0</v>
      </c>
      <c r="P65" s="5" t="s">
        <v>412</v>
      </c>
      <c r="Q65" s="59">
        <v>60</v>
      </c>
      <c r="R65" s="84">
        <v>37</v>
      </c>
      <c r="S65" s="2">
        <f t="shared" si="3"/>
        <v>61.666666666666671</v>
      </c>
    </row>
    <row r="66" spans="1:21" ht="54" customHeight="1">
      <c r="A66" s="7" t="s">
        <v>359</v>
      </c>
      <c r="B66" s="45" t="s">
        <v>408</v>
      </c>
      <c r="C66" s="6" t="s">
        <v>539</v>
      </c>
      <c r="D66" s="79">
        <f t="shared" si="32"/>
        <v>5095</v>
      </c>
      <c r="E66" s="79">
        <f t="shared" si="32"/>
        <v>2564.27</v>
      </c>
      <c r="F66" s="79">
        <v>0</v>
      </c>
      <c r="G66" s="79">
        <v>0</v>
      </c>
      <c r="H66" s="79">
        <v>0</v>
      </c>
      <c r="I66" s="79">
        <v>0</v>
      </c>
      <c r="J66" s="79">
        <v>5095</v>
      </c>
      <c r="K66" s="79">
        <v>2564.27</v>
      </c>
      <c r="L66" s="79">
        <v>0</v>
      </c>
      <c r="M66" s="79">
        <v>0</v>
      </c>
      <c r="N66" s="79">
        <v>100</v>
      </c>
      <c r="O66" s="79">
        <f t="shared" ref="O66:O71" si="33">E66/D66*100</f>
        <v>50.329146221786068</v>
      </c>
      <c r="P66" s="5" t="s">
        <v>238</v>
      </c>
      <c r="Q66" s="85">
        <v>100</v>
      </c>
      <c r="R66" s="85">
        <v>100</v>
      </c>
      <c r="S66" s="2">
        <f t="shared" si="3"/>
        <v>100</v>
      </c>
    </row>
    <row r="67" spans="1:21" ht="50.25" customHeight="1">
      <c r="A67" s="7" t="s">
        <v>360</v>
      </c>
      <c r="B67" s="45" t="s">
        <v>409</v>
      </c>
      <c r="C67" s="6" t="s">
        <v>539</v>
      </c>
      <c r="D67" s="79">
        <f t="shared" si="32"/>
        <v>120</v>
      </c>
      <c r="E67" s="79">
        <f t="shared" si="32"/>
        <v>60</v>
      </c>
      <c r="F67" s="79">
        <v>0</v>
      </c>
      <c r="G67" s="79">
        <v>0</v>
      </c>
      <c r="H67" s="79">
        <v>0</v>
      </c>
      <c r="I67" s="79">
        <v>0</v>
      </c>
      <c r="J67" s="79">
        <v>120</v>
      </c>
      <c r="K67" s="79">
        <v>60</v>
      </c>
      <c r="L67" s="79">
        <v>0</v>
      </c>
      <c r="M67" s="79">
        <v>0</v>
      </c>
      <c r="N67" s="79">
        <v>100</v>
      </c>
      <c r="O67" s="79">
        <f t="shared" si="33"/>
        <v>50</v>
      </c>
      <c r="P67" s="5" t="s">
        <v>239</v>
      </c>
      <c r="Q67" s="85">
        <v>100</v>
      </c>
      <c r="R67" s="85">
        <v>50.32</v>
      </c>
      <c r="S67" s="2">
        <f t="shared" si="3"/>
        <v>50.32</v>
      </c>
    </row>
    <row r="68" spans="1:21" s="24" customFormat="1" ht="84.75" customHeight="1">
      <c r="A68" s="21" t="s">
        <v>69</v>
      </c>
      <c r="B68" s="140" t="s">
        <v>496</v>
      </c>
      <c r="C68" s="32" t="s">
        <v>539</v>
      </c>
      <c r="D68" s="22">
        <f t="shared" si="32"/>
        <v>15992.41</v>
      </c>
      <c r="E68" s="22">
        <f t="shared" si="32"/>
        <v>16593.29</v>
      </c>
      <c r="F68" s="22">
        <f t="shared" ref="F68:M68" si="34">F69</f>
        <v>1522.99</v>
      </c>
      <c r="G68" s="22">
        <f t="shared" si="34"/>
        <v>1522.99</v>
      </c>
      <c r="H68" s="22">
        <f t="shared" si="34"/>
        <v>3002.6</v>
      </c>
      <c r="I68" s="22">
        <f t="shared" si="34"/>
        <v>3002.6</v>
      </c>
      <c r="J68" s="22">
        <f t="shared" si="34"/>
        <v>1000</v>
      </c>
      <c r="K68" s="22">
        <f t="shared" si="34"/>
        <v>976.19</v>
      </c>
      <c r="L68" s="22">
        <f t="shared" si="34"/>
        <v>10466.82</v>
      </c>
      <c r="M68" s="22">
        <f t="shared" si="34"/>
        <v>11091.51</v>
      </c>
      <c r="N68" s="22">
        <v>100</v>
      </c>
      <c r="O68" s="22">
        <f t="shared" si="33"/>
        <v>103.75728236081991</v>
      </c>
      <c r="P68" s="10" t="s">
        <v>294</v>
      </c>
      <c r="Q68" s="86">
        <v>11</v>
      </c>
      <c r="R68" s="86">
        <v>7</v>
      </c>
      <c r="S68" s="23">
        <f t="shared" si="3"/>
        <v>63.636363636363633</v>
      </c>
      <c r="T68" s="48"/>
      <c r="U68" s="48"/>
    </row>
    <row r="69" spans="1:21" ht="78.75" customHeight="1">
      <c r="A69" s="7" t="s">
        <v>103</v>
      </c>
      <c r="B69" s="155" t="s">
        <v>293</v>
      </c>
      <c r="C69" s="6" t="s">
        <v>539</v>
      </c>
      <c r="D69" s="79">
        <f t="shared" si="32"/>
        <v>15992.41</v>
      </c>
      <c r="E69" s="79">
        <f t="shared" si="32"/>
        <v>16593.29</v>
      </c>
      <c r="F69" s="79">
        <v>1522.99</v>
      </c>
      <c r="G69" s="79">
        <v>1522.99</v>
      </c>
      <c r="H69" s="79">
        <v>3002.6</v>
      </c>
      <c r="I69" s="79">
        <v>3002.6</v>
      </c>
      <c r="J69" s="79">
        <v>1000</v>
      </c>
      <c r="K69" s="3">
        <v>976.19</v>
      </c>
      <c r="L69" s="79">
        <v>10466.82</v>
      </c>
      <c r="M69" s="3">
        <v>11091.51</v>
      </c>
      <c r="N69" s="3">
        <v>100</v>
      </c>
      <c r="O69" s="79">
        <f t="shared" si="33"/>
        <v>103.75728236081991</v>
      </c>
      <c r="P69" s="5" t="s">
        <v>294</v>
      </c>
      <c r="Q69" s="59">
        <v>11</v>
      </c>
      <c r="R69" s="59">
        <v>7</v>
      </c>
      <c r="S69" s="2">
        <f t="shared" si="3"/>
        <v>63.636363636363633</v>
      </c>
    </row>
    <row r="70" spans="1:21" s="24" customFormat="1" ht="207" customHeight="1">
      <c r="A70" s="21" t="s">
        <v>473</v>
      </c>
      <c r="B70" s="154" t="s">
        <v>497</v>
      </c>
      <c r="C70" s="32" t="s">
        <v>542</v>
      </c>
      <c r="D70" s="49">
        <f>D71+D72+D73+D74+D75+D76+D77</f>
        <v>1854</v>
      </c>
      <c r="E70" s="49">
        <f>E71+E72+E73+E74+E75+E76+E77</f>
        <v>276.94</v>
      </c>
      <c r="F70" s="49">
        <f t="shared" ref="F70:L70" si="35">F71+F72+F73+F74+F75+F76+F77</f>
        <v>0</v>
      </c>
      <c r="G70" s="49">
        <f t="shared" si="35"/>
        <v>0</v>
      </c>
      <c r="H70" s="49">
        <f t="shared" si="35"/>
        <v>1218</v>
      </c>
      <c r="I70" s="49">
        <f t="shared" si="35"/>
        <v>0</v>
      </c>
      <c r="J70" s="49">
        <f t="shared" si="35"/>
        <v>636</v>
      </c>
      <c r="K70" s="49">
        <f t="shared" si="35"/>
        <v>276.94</v>
      </c>
      <c r="L70" s="49">
        <f t="shared" si="35"/>
        <v>0</v>
      </c>
      <c r="M70" s="49">
        <f>M71+M72+M73+M74+M75+M76+M77</f>
        <v>0</v>
      </c>
      <c r="N70" s="49">
        <v>100</v>
      </c>
      <c r="O70" s="22">
        <f t="shared" si="33"/>
        <v>14.937432578209279</v>
      </c>
      <c r="P70" s="10" t="s">
        <v>488</v>
      </c>
      <c r="Q70" s="86">
        <v>2</v>
      </c>
      <c r="R70" s="86">
        <v>2</v>
      </c>
      <c r="S70" s="23">
        <f t="shared" si="3"/>
        <v>100</v>
      </c>
      <c r="T70" s="48"/>
      <c r="U70" s="48"/>
    </row>
    <row r="71" spans="1:21" ht="100.5" customHeight="1">
      <c r="A71" s="7" t="s">
        <v>474</v>
      </c>
      <c r="B71" s="155" t="s">
        <v>475</v>
      </c>
      <c r="C71" s="6" t="s">
        <v>542</v>
      </c>
      <c r="D71" s="79">
        <f t="shared" ref="D71:E77" si="36">F71+H71+J71+L71</f>
        <v>1850</v>
      </c>
      <c r="E71" s="79">
        <f t="shared" si="36"/>
        <v>276.94</v>
      </c>
      <c r="F71" s="79"/>
      <c r="G71" s="79">
        <v>0</v>
      </c>
      <c r="H71" s="79">
        <v>1218</v>
      </c>
      <c r="I71" s="129">
        <v>0</v>
      </c>
      <c r="J71" s="79">
        <v>632</v>
      </c>
      <c r="K71" s="3">
        <v>276.94</v>
      </c>
      <c r="L71" s="79">
        <v>0</v>
      </c>
      <c r="M71" s="3">
        <v>0</v>
      </c>
      <c r="N71" s="3">
        <v>100</v>
      </c>
      <c r="O71" s="79">
        <f t="shared" si="33"/>
        <v>14.96972972972973</v>
      </c>
      <c r="P71" s="5" t="s">
        <v>489</v>
      </c>
      <c r="Q71" s="59">
        <v>1</v>
      </c>
      <c r="R71" s="59">
        <v>0</v>
      </c>
      <c r="S71" s="2">
        <f t="shared" si="3"/>
        <v>0</v>
      </c>
    </row>
    <row r="72" spans="1:21" ht="175.5" customHeight="1">
      <c r="A72" s="7" t="s">
        <v>476</v>
      </c>
      <c r="B72" s="155" t="s">
        <v>477</v>
      </c>
      <c r="C72" s="6" t="s">
        <v>542</v>
      </c>
      <c r="D72" s="79">
        <f t="shared" si="36"/>
        <v>0</v>
      </c>
      <c r="E72" s="79">
        <f t="shared" si="36"/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3">
        <v>0</v>
      </c>
      <c r="L72" s="79">
        <v>0</v>
      </c>
      <c r="M72" s="3">
        <v>0</v>
      </c>
      <c r="N72" s="3">
        <v>0</v>
      </c>
      <c r="O72" s="79">
        <v>0</v>
      </c>
      <c r="P72" s="5" t="s">
        <v>490</v>
      </c>
      <c r="Q72" s="59">
        <v>7</v>
      </c>
      <c r="R72" s="59">
        <v>4</v>
      </c>
      <c r="S72" s="2">
        <f t="shared" si="3"/>
        <v>57.142857142857139</v>
      </c>
    </row>
    <row r="73" spans="1:21" ht="238.5" customHeight="1">
      <c r="A73" s="7" t="s">
        <v>478</v>
      </c>
      <c r="B73" s="155" t="s">
        <v>479</v>
      </c>
      <c r="C73" s="6" t="s">
        <v>542</v>
      </c>
      <c r="D73" s="79">
        <f t="shared" si="36"/>
        <v>4</v>
      </c>
      <c r="E73" s="79">
        <f t="shared" si="36"/>
        <v>0</v>
      </c>
      <c r="F73" s="79">
        <v>0</v>
      </c>
      <c r="G73" s="79">
        <v>0</v>
      </c>
      <c r="H73" s="79">
        <v>0</v>
      </c>
      <c r="I73" s="79">
        <v>0</v>
      </c>
      <c r="J73" s="79">
        <v>4</v>
      </c>
      <c r="K73" s="3">
        <v>0</v>
      </c>
      <c r="L73" s="79">
        <v>0</v>
      </c>
      <c r="M73" s="3">
        <v>0</v>
      </c>
      <c r="N73" s="3">
        <v>100</v>
      </c>
      <c r="O73" s="79">
        <v>0</v>
      </c>
      <c r="P73" s="5" t="s">
        <v>491</v>
      </c>
      <c r="Q73" s="59">
        <v>7</v>
      </c>
      <c r="R73" s="59">
        <v>4</v>
      </c>
      <c r="S73" s="2">
        <f t="shared" si="3"/>
        <v>57.142857142857139</v>
      </c>
    </row>
    <row r="74" spans="1:21" ht="158.25" customHeight="1">
      <c r="A74" s="7" t="s">
        <v>480</v>
      </c>
      <c r="B74" s="155" t="s">
        <v>481</v>
      </c>
      <c r="C74" s="6" t="s">
        <v>542</v>
      </c>
      <c r="D74" s="79">
        <f t="shared" si="36"/>
        <v>0</v>
      </c>
      <c r="E74" s="79">
        <f t="shared" si="36"/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3">
        <v>0</v>
      </c>
      <c r="L74" s="79">
        <v>0</v>
      </c>
      <c r="M74" s="3">
        <v>0</v>
      </c>
      <c r="N74" s="3">
        <v>0</v>
      </c>
      <c r="O74" s="79">
        <v>0</v>
      </c>
      <c r="P74" s="5" t="s">
        <v>492</v>
      </c>
      <c r="Q74" s="59">
        <v>7</v>
      </c>
      <c r="R74" s="59">
        <v>3</v>
      </c>
      <c r="S74" s="2">
        <f t="shared" si="3"/>
        <v>42.857142857142854</v>
      </c>
    </row>
    <row r="75" spans="1:21" ht="122.25" customHeight="1">
      <c r="A75" s="7" t="s">
        <v>482</v>
      </c>
      <c r="B75" s="155" t="s">
        <v>483</v>
      </c>
      <c r="C75" s="6" t="s">
        <v>542</v>
      </c>
      <c r="D75" s="79">
        <f t="shared" si="36"/>
        <v>0</v>
      </c>
      <c r="E75" s="79">
        <f t="shared" si="36"/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3">
        <v>0</v>
      </c>
      <c r="L75" s="79">
        <v>0</v>
      </c>
      <c r="M75" s="3">
        <v>0</v>
      </c>
      <c r="N75" s="3">
        <v>0</v>
      </c>
      <c r="O75" s="79">
        <v>0</v>
      </c>
      <c r="P75" s="5" t="s">
        <v>493</v>
      </c>
      <c r="Q75" s="59">
        <v>200</v>
      </c>
      <c r="R75" s="59">
        <v>100</v>
      </c>
      <c r="S75" s="2">
        <f t="shared" si="3"/>
        <v>50</v>
      </c>
    </row>
    <row r="76" spans="1:21" ht="132.75" customHeight="1">
      <c r="A76" s="7" t="s">
        <v>484</v>
      </c>
      <c r="B76" s="155" t="s">
        <v>485</v>
      </c>
      <c r="C76" s="6" t="s">
        <v>542</v>
      </c>
      <c r="D76" s="79">
        <f t="shared" si="36"/>
        <v>0</v>
      </c>
      <c r="E76" s="79">
        <f t="shared" si="36"/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3">
        <v>0</v>
      </c>
      <c r="L76" s="79">
        <v>0</v>
      </c>
      <c r="M76" s="3">
        <v>0</v>
      </c>
      <c r="N76" s="3">
        <v>0</v>
      </c>
      <c r="O76" s="79">
        <v>0</v>
      </c>
      <c r="P76" s="5" t="s">
        <v>494</v>
      </c>
      <c r="Q76" s="59">
        <v>24</v>
      </c>
      <c r="R76" s="87">
        <v>10</v>
      </c>
      <c r="S76" s="2">
        <f t="shared" si="3"/>
        <v>41.666666666666671</v>
      </c>
    </row>
    <row r="77" spans="1:21" ht="138.75" customHeight="1">
      <c r="A77" s="7" t="s">
        <v>486</v>
      </c>
      <c r="B77" s="155" t="s">
        <v>487</v>
      </c>
      <c r="C77" s="6" t="s">
        <v>542</v>
      </c>
      <c r="D77" s="79">
        <f t="shared" si="36"/>
        <v>0</v>
      </c>
      <c r="E77" s="79">
        <f t="shared" si="36"/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3">
        <v>0</v>
      </c>
      <c r="L77" s="79">
        <v>0</v>
      </c>
      <c r="M77" s="3">
        <v>0</v>
      </c>
      <c r="N77" s="3">
        <v>0</v>
      </c>
      <c r="O77" s="79">
        <v>0</v>
      </c>
      <c r="P77" s="5" t="s">
        <v>495</v>
      </c>
      <c r="Q77" s="59">
        <v>5</v>
      </c>
      <c r="R77" s="59">
        <v>2</v>
      </c>
      <c r="S77" s="2">
        <f t="shared" si="3"/>
        <v>40</v>
      </c>
    </row>
    <row r="78" spans="1:21" s="30" customFormat="1" ht="74.25" customHeight="1">
      <c r="A78" s="26" t="s">
        <v>71</v>
      </c>
      <c r="B78" s="153" t="s">
        <v>25</v>
      </c>
      <c r="C78" s="27" t="s">
        <v>539</v>
      </c>
      <c r="D78" s="28">
        <f t="shared" ref="D78:M78" si="37">D80+D81+D82+D79</f>
        <v>1190.4000000000001</v>
      </c>
      <c r="E78" s="28">
        <f t="shared" si="37"/>
        <v>600.5</v>
      </c>
      <c r="F78" s="28">
        <f t="shared" si="37"/>
        <v>0</v>
      </c>
      <c r="G78" s="28">
        <f t="shared" si="37"/>
        <v>0</v>
      </c>
      <c r="H78" s="28">
        <f t="shared" si="37"/>
        <v>0</v>
      </c>
      <c r="I78" s="28">
        <f t="shared" si="37"/>
        <v>0</v>
      </c>
      <c r="J78" s="28">
        <f t="shared" si="37"/>
        <v>1190.4000000000001</v>
      </c>
      <c r="K78" s="28">
        <f t="shared" si="37"/>
        <v>600.5</v>
      </c>
      <c r="L78" s="28">
        <f t="shared" si="37"/>
        <v>0</v>
      </c>
      <c r="M78" s="28">
        <f t="shared" si="37"/>
        <v>0</v>
      </c>
      <c r="N78" s="28">
        <v>100</v>
      </c>
      <c r="O78" s="28">
        <f>E78/D78*100</f>
        <v>50.445228494623649</v>
      </c>
      <c r="P78" s="9" t="s">
        <v>470</v>
      </c>
      <c r="Q78" s="88">
        <v>4806</v>
      </c>
      <c r="R78" s="47">
        <v>1330</v>
      </c>
      <c r="S78" s="47">
        <f>R78/Q78*100</f>
        <v>27.673741156887221</v>
      </c>
      <c r="T78" s="29"/>
      <c r="U78" s="29"/>
    </row>
    <row r="79" spans="1:21" ht="103.5" customHeight="1">
      <c r="A79" s="7" t="s">
        <v>136</v>
      </c>
      <c r="B79" s="45" t="s">
        <v>135</v>
      </c>
      <c r="C79" s="6" t="s">
        <v>539</v>
      </c>
      <c r="D79" s="79">
        <f>F79+H79+J79+L79</f>
        <v>10</v>
      </c>
      <c r="E79" s="79">
        <f>G79+I79+K79+M79</f>
        <v>0</v>
      </c>
      <c r="F79" s="79">
        <v>0</v>
      </c>
      <c r="G79" s="79">
        <v>0</v>
      </c>
      <c r="H79" s="79">
        <v>0</v>
      </c>
      <c r="I79" s="79">
        <v>0</v>
      </c>
      <c r="J79" s="79">
        <v>10</v>
      </c>
      <c r="K79" s="79">
        <v>0</v>
      </c>
      <c r="L79" s="79">
        <v>0</v>
      </c>
      <c r="M79" s="79">
        <v>0</v>
      </c>
      <c r="N79" s="79">
        <v>100</v>
      </c>
      <c r="O79" s="79">
        <v>0</v>
      </c>
      <c r="P79" s="5" t="s">
        <v>436</v>
      </c>
      <c r="Q79" s="2">
        <v>0</v>
      </c>
      <c r="R79" s="2">
        <v>0</v>
      </c>
      <c r="S79" s="2">
        <v>100</v>
      </c>
    </row>
    <row r="80" spans="1:21" ht="67.5" customHeight="1">
      <c r="A80" s="7" t="s">
        <v>388</v>
      </c>
      <c r="B80" s="45" t="s">
        <v>26</v>
      </c>
      <c r="C80" s="6" t="s">
        <v>539</v>
      </c>
      <c r="D80" s="79">
        <f>F80+H80+J80+L80</f>
        <v>890.4</v>
      </c>
      <c r="E80" s="79">
        <f t="shared" ref="E80:E89" si="38">G80+I80+K80+M80</f>
        <v>600.5</v>
      </c>
      <c r="F80" s="79">
        <v>0</v>
      </c>
      <c r="G80" s="79">
        <v>0</v>
      </c>
      <c r="H80" s="79">
        <v>0</v>
      </c>
      <c r="I80" s="79">
        <v>0</v>
      </c>
      <c r="J80" s="79">
        <v>890.4</v>
      </c>
      <c r="K80" s="79">
        <v>600.5</v>
      </c>
      <c r="L80" s="79">
        <v>0</v>
      </c>
      <c r="M80" s="79">
        <v>0</v>
      </c>
      <c r="N80" s="79">
        <v>100</v>
      </c>
      <c r="O80" s="79">
        <f>E80/D80*100</f>
        <v>67.441599281221926</v>
      </c>
      <c r="P80" s="5" t="s">
        <v>240</v>
      </c>
      <c r="Q80" s="2">
        <v>0</v>
      </c>
      <c r="R80" s="89">
        <v>3</v>
      </c>
      <c r="S80" s="2" t="s">
        <v>437</v>
      </c>
    </row>
    <row r="81" spans="1:21" ht="99" customHeight="1">
      <c r="A81" s="7" t="s">
        <v>387</v>
      </c>
      <c r="B81" s="45" t="s">
        <v>104</v>
      </c>
      <c r="C81" s="6" t="s">
        <v>539</v>
      </c>
      <c r="D81" s="79">
        <f>F81+H81+J81+L81</f>
        <v>290</v>
      </c>
      <c r="E81" s="79">
        <f t="shared" si="38"/>
        <v>0</v>
      </c>
      <c r="F81" s="79">
        <v>0</v>
      </c>
      <c r="G81" s="79">
        <v>0</v>
      </c>
      <c r="H81" s="79">
        <v>0</v>
      </c>
      <c r="I81" s="79">
        <v>0</v>
      </c>
      <c r="J81" s="79">
        <v>290</v>
      </c>
      <c r="K81" s="79">
        <v>0</v>
      </c>
      <c r="L81" s="79">
        <v>0</v>
      </c>
      <c r="M81" s="79">
        <v>0</v>
      </c>
      <c r="N81" s="79">
        <v>100</v>
      </c>
      <c r="O81" s="79">
        <f>E81/D81*100</f>
        <v>0</v>
      </c>
      <c r="P81" s="5" t="s">
        <v>241</v>
      </c>
      <c r="Q81" s="59">
        <v>11800</v>
      </c>
      <c r="R81" s="14">
        <v>21297</v>
      </c>
      <c r="S81" s="2">
        <f>R81/Q81*100</f>
        <v>180.48305084745763</v>
      </c>
    </row>
    <row r="82" spans="1:21" ht="64.5" customHeight="1">
      <c r="A82" s="7" t="s">
        <v>137</v>
      </c>
      <c r="B82" s="45" t="s">
        <v>27</v>
      </c>
      <c r="C82" s="6" t="s">
        <v>539</v>
      </c>
      <c r="D82" s="79">
        <f>F82+H82+J82+L82</f>
        <v>0</v>
      </c>
      <c r="E82" s="79">
        <f t="shared" si="38"/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5" t="s">
        <v>242</v>
      </c>
      <c r="Q82" s="59">
        <v>60</v>
      </c>
      <c r="R82" s="14">
        <v>18</v>
      </c>
      <c r="S82" s="2">
        <f>R82/Q82*100</f>
        <v>30</v>
      </c>
    </row>
    <row r="83" spans="1:21" ht="104.25" customHeight="1">
      <c r="A83" s="7" t="s">
        <v>471</v>
      </c>
      <c r="B83" s="45" t="s">
        <v>472</v>
      </c>
      <c r="C83" s="6" t="s">
        <v>539</v>
      </c>
      <c r="D83" s="79">
        <f>F83+H83+J83+L83</f>
        <v>0</v>
      </c>
      <c r="E83" s="79">
        <f t="shared" si="38"/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5" t="s">
        <v>241</v>
      </c>
      <c r="Q83" s="59">
        <v>11800</v>
      </c>
      <c r="R83" s="14">
        <v>21297</v>
      </c>
      <c r="S83" s="2">
        <f>R83/Q83*100</f>
        <v>180.48305084745763</v>
      </c>
    </row>
    <row r="84" spans="1:21" s="30" customFormat="1" ht="98.25" customHeight="1">
      <c r="A84" s="26" t="s">
        <v>70</v>
      </c>
      <c r="B84" s="153" t="s">
        <v>178</v>
      </c>
      <c r="C84" s="27" t="s">
        <v>547</v>
      </c>
      <c r="D84" s="28">
        <f>F84+H84+J84+L84</f>
        <v>72773.7</v>
      </c>
      <c r="E84" s="28">
        <f t="shared" si="38"/>
        <v>1653.9</v>
      </c>
      <c r="F84" s="28">
        <f t="shared" ref="F84:M84" si="39">F85+F90+F96</f>
        <v>56565.4</v>
      </c>
      <c r="G84" s="28">
        <f t="shared" si="39"/>
        <v>0</v>
      </c>
      <c r="H84" s="28">
        <f t="shared" si="39"/>
        <v>12568</v>
      </c>
      <c r="I84" s="28">
        <f t="shared" si="39"/>
        <v>0</v>
      </c>
      <c r="J84" s="28">
        <f t="shared" si="39"/>
        <v>3640.3</v>
      </c>
      <c r="K84" s="28">
        <f t="shared" si="39"/>
        <v>1653.9</v>
      </c>
      <c r="L84" s="28">
        <f t="shared" si="39"/>
        <v>0</v>
      </c>
      <c r="M84" s="28">
        <f t="shared" si="39"/>
        <v>0</v>
      </c>
      <c r="N84" s="28">
        <v>100</v>
      </c>
      <c r="O84" s="28">
        <f>E84/D84*100</f>
        <v>2.2726616895939058</v>
      </c>
      <c r="P84" s="9" t="s">
        <v>243</v>
      </c>
      <c r="Q84" s="47">
        <v>100</v>
      </c>
      <c r="R84" s="47">
        <v>2.27</v>
      </c>
      <c r="S84" s="47">
        <f t="shared" si="3"/>
        <v>2.27</v>
      </c>
      <c r="T84" s="29"/>
      <c r="U84" s="29"/>
    </row>
    <row r="85" spans="1:21" s="24" customFormat="1" ht="78.75" customHeight="1">
      <c r="A85" s="21" t="s">
        <v>72</v>
      </c>
      <c r="B85" s="140" t="s">
        <v>28</v>
      </c>
      <c r="C85" s="32" t="s">
        <v>547</v>
      </c>
      <c r="D85" s="22">
        <f>D86+D87+D88+D89</f>
        <v>83.5</v>
      </c>
      <c r="E85" s="22">
        <f t="shared" si="38"/>
        <v>0</v>
      </c>
      <c r="F85" s="22">
        <f t="shared" ref="F85:M85" si="40">F86+F87+F88+F89</f>
        <v>0</v>
      </c>
      <c r="G85" s="22">
        <f t="shared" si="40"/>
        <v>0</v>
      </c>
      <c r="H85" s="22">
        <f t="shared" si="40"/>
        <v>0</v>
      </c>
      <c r="I85" s="22">
        <f t="shared" si="40"/>
        <v>0</v>
      </c>
      <c r="J85" s="22">
        <f t="shared" si="40"/>
        <v>83.5</v>
      </c>
      <c r="K85" s="22">
        <f>K86+K87+K88+K89</f>
        <v>0</v>
      </c>
      <c r="L85" s="22">
        <f t="shared" si="40"/>
        <v>0</v>
      </c>
      <c r="M85" s="22">
        <f t="shared" si="40"/>
        <v>0</v>
      </c>
      <c r="N85" s="22">
        <v>100</v>
      </c>
      <c r="O85" s="22">
        <f>E85/D85*100</f>
        <v>0</v>
      </c>
      <c r="P85" s="10" t="s">
        <v>244</v>
      </c>
      <c r="Q85" s="86">
        <v>52</v>
      </c>
      <c r="R85" s="86">
        <v>52</v>
      </c>
      <c r="S85" s="23">
        <f t="shared" si="3"/>
        <v>100</v>
      </c>
    </row>
    <row r="86" spans="1:21" ht="61.5" customHeight="1">
      <c r="A86" s="7" t="s">
        <v>105</v>
      </c>
      <c r="B86" s="45" t="s">
        <v>29</v>
      </c>
      <c r="C86" s="6" t="s">
        <v>547</v>
      </c>
      <c r="D86" s="79">
        <f>F86+H86+J86+L86</f>
        <v>33.5</v>
      </c>
      <c r="E86" s="79">
        <f t="shared" si="38"/>
        <v>0</v>
      </c>
      <c r="F86" s="79">
        <v>0</v>
      </c>
      <c r="G86" s="79">
        <v>0</v>
      </c>
      <c r="H86" s="79">
        <v>0</v>
      </c>
      <c r="I86" s="79">
        <v>0</v>
      </c>
      <c r="J86" s="79">
        <v>33.5</v>
      </c>
      <c r="K86" s="79">
        <v>0</v>
      </c>
      <c r="L86" s="79">
        <v>0</v>
      </c>
      <c r="M86" s="79">
        <v>0</v>
      </c>
      <c r="N86" s="79">
        <v>100</v>
      </c>
      <c r="O86" s="79">
        <f>E86/D86*100</f>
        <v>0</v>
      </c>
      <c r="P86" s="5" t="s">
        <v>244</v>
      </c>
      <c r="Q86" s="59">
        <v>52</v>
      </c>
      <c r="R86" s="59">
        <v>52</v>
      </c>
      <c r="S86" s="2">
        <f t="shared" si="3"/>
        <v>100</v>
      </c>
    </row>
    <row r="87" spans="1:21" ht="51.75" customHeight="1">
      <c r="A87" s="7" t="s">
        <v>106</v>
      </c>
      <c r="B87" s="45" t="s">
        <v>30</v>
      </c>
      <c r="C87" s="6" t="s">
        <v>547</v>
      </c>
      <c r="D87" s="79">
        <f>F87+H87+J87+L87</f>
        <v>50</v>
      </c>
      <c r="E87" s="79">
        <f t="shared" si="38"/>
        <v>0</v>
      </c>
      <c r="F87" s="79">
        <v>0</v>
      </c>
      <c r="G87" s="79">
        <v>0</v>
      </c>
      <c r="H87" s="79">
        <v>0</v>
      </c>
      <c r="I87" s="79">
        <v>0</v>
      </c>
      <c r="J87" s="79">
        <v>50</v>
      </c>
      <c r="K87" s="79">
        <v>0</v>
      </c>
      <c r="L87" s="79">
        <v>0</v>
      </c>
      <c r="M87" s="79">
        <v>0</v>
      </c>
      <c r="N87" s="79">
        <v>100</v>
      </c>
      <c r="O87" s="79">
        <f>E87/D87*100</f>
        <v>0</v>
      </c>
      <c r="P87" s="5" t="s">
        <v>245</v>
      </c>
      <c r="Q87" s="59">
        <v>4</v>
      </c>
      <c r="R87" s="59">
        <v>5</v>
      </c>
      <c r="S87" s="2">
        <f>R87/Q87%</f>
        <v>125</v>
      </c>
    </row>
    <row r="88" spans="1:21" ht="134.25" customHeight="1">
      <c r="A88" s="7" t="s">
        <v>107</v>
      </c>
      <c r="B88" s="45" t="s">
        <v>361</v>
      </c>
      <c r="C88" s="6" t="s">
        <v>547</v>
      </c>
      <c r="D88" s="79">
        <f>F88+H88+J88+L88</f>
        <v>0</v>
      </c>
      <c r="E88" s="79">
        <f t="shared" si="38"/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5" t="s">
        <v>246</v>
      </c>
      <c r="Q88" s="2">
        <v>0</v>
      </c>
      <c r="R88" s="2">
        <v>0</v>
      </c>
      <c r="S88" s="2">
        <v>0</v>
      </c>
    </row>
    <row r="89" spans="1:21" ht="51.75" customHeight="1">
      <c r="A89" s="7" t="s">
        <v>108</v>
      </c>
      <c r="B89" s="45" t="s">
        <v>362</v>
      </c>
      <c r="C89" s="6" t="s">
        <v>547</v>
      </c>
      <c r="D89" s="79">
        <f>F89+H89+J89+L89</f>
        <v>0</v>
      </c>
      <c r="E89" s="79">
        <f t="shared" si="38"/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5" t="s">
        <v>247</v>
      </c>
      <c r="Q89" s="59">
        <v>20</v>
      </c>
      <c r="R89" s="59">
        <v>20</v>
      </c>
      <c r="S89" s="2">
        <f t="shared" si="3"/>
        <v>100</v>
      </c>
    </row>
    <row r="90" spans="1:21" s="24" customFormat="1" ht="53.25" customHeight="1">
      <c r="A90" s="21" t="s">
        <v>73</v>
      </c>
      <c r="B90" s="140" t="s">
        <v>31</v>
      </c>
      <c r="C90" s="32" t="s">
        <v>547</v>
      </c>
      <c r="D90" s="22">
        <f t="shared" ref="D90:M90" si="41">D91+D92+D95</f>
        <v>69313.399999999994</v>
      </c>
      <c r="E90" s="22">
        <f t="shared" si="41"/>
        <v>0</v>
      </c>
      <c r="F90" s="22">
        <f t="shared" si="41"/>
        <v>56565.4</v>
      </c>
      <c r="G90" s="22">
        <f t="shared" si="41"/>
        <v>0</v>
      </c>
      <c r="H90" s="22">
        <f t="shared" si="41"/>
        <v>12568</v>
      </c>
      <c r="I90" s="22">
        <f t="shared" si="41"/>
        <v>0</v>
      </c>
      <c r="J90" s="22">
        <f t="shared" si="41"/>
        <v>180</v>
      </c>
      <c r="K90" s="22">
        <f t="shared" si="41"/>
        <v>0</v>
      </c>
      <c r="L90" s="22">
        <f t="shared" si="41"/>
        <v>0</v>
      </c>
      <c r="M90" s="22">
        <f t="shared" si="41"/>
        <v>0</v>
      </c>
      <c r="N90" s="22">
        <v>100</v>
      </c>
      <c r="O90" s="22">
        <f>E90/D90*100</f>
        <v>0</v>
      </c>
      <c r="P90" s="10" t="s">
        <v>248</v>
      </c>
      <c r="Q90" s="86">
        <v>9</v>
      </c>
      <c r="R90" s="86">
        <v>9</v>
      </c>
      <c r="S90" s="23">
        <f t="shared" si="3"/>
        <v>100</v>
      </c>
    </row>
    <row r="91" spans="1:21" ht="49.5" customHeight="1">
      <c r="A91" s="7" t="s">
        <v>109</v>
      </c>
      <c r="B91" s="45" t="s">
        <v>363</v>
      </c>
      <c r="C91" s="6" t="s">
        <v>547</v>
      </c>
      <c r="D91" s="79">
        <f>F91+H91+J91+L91</f>
        <v>69133.399999999994</v>
      </c>
      <c r="E91" s="79">
        <f>G91+I91+K91+M91</f>
        <v>0</v>
      </c>
      <c r="F91" s="79">
        <v>56565.4</v>
      </c>
      <c r="G91" s="79">
        <v>0</v>
      </c>
      <c r="H91" s="79">
        <v>12568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100</v>
      </c>
      <c r="O91" s="79">
        <f>E91/D91*100</f>
        <v>0</v>
      </c>
      <c r="P91" s="5" t="s">
        <v>248</v>
      </c>
      <c r="Q91" s="59">
        <v>9</v>
      </c>
      <c r="R91" s="59">
        <v>9</v>
      </c>
      <c r="S91" s="2">
        <f t="shared" si="3"/>
        <v>100</v>
      </c>
    </row>
    <row r="92" spans="1:21" ht="66" customHeight="1">
      <c r="A92" s="7" t="s">
        <v>110</v>
      </c>
      <c r="B92" s="45" t="s">
        <v>364</v>
      </c>
      <c r="C92" s="6" t="s">
        <v>547</v>
      </c>
      <c r="D92" s="79">
        <f>D93+D94</f>
        <v>0</v>
      </c>
      <c r="E92" s="79">
        <f>E93+E94</f>
        <v>0</v>
      </c>
      <c r="F92" s="79">
        <f t="shared" ref="F92:M92" si="42">F93+F94</f>
        <v>0</v>
      </c>
      <c r="G92" s="79">
        <f t="shared" si="42"/>
        <v>0</v>
      </c>
      <c r="H92" s="79"/>
      <c r="I92" s="79"/>
      <c r="J92" s="79"/>
      <c r="K92" s="79"/>
      <c r="L92" s="79">
        <f t="shared" si="42"/>
        <v>0</v>
      </c>
      <c r="M92" s="79">
        <f t="shared" si="42"/>
        <v>0</v>
      </c>
      <c r="N92" s="79">
        <v>100</v>
      </c>
      <c r="O92" s="79">
        <v>0</v>
      </c>
      <c r="P92" s="5" t="s">
        <v>249</v>
      </c>
      <c r="Q92" s="2">
        <v>100</v>
      </c>
      <c r="R92" s="2">
        <v>100</v>
      </c>
      <c r="S92" s="2">
        <f t="shared" ref="S92:S163" si="43">R92/Q92*100</f>
        <v>100</v>
      </c>
    </row>
    <row r="93" spans="1:21" ht="102.75" customHeight="1">
      <c r="A93" s="45" t="s">
        <v>464</v>
      </c>
      <c r="B93" s="45" t="s">
        <v>465</v>
      </c>
      <c r="C93" s="6" t="s">
        <v>547</v>
      </c>
      <c r="D93" s="79">
        <f t="shared" ref="D93:E95" si="44">F93+H93+J93+L93</f>
        <v>0</v>
      </c>
      <c r="E93" s="79">
        <f t="shared" si="44"/>
        <v>0</v>
      </c>
      <c r="F93" s="79">
        <v>0</v>
      </c>
      <c r="G93" s="79">
        <v>0</v>
      </c>
      <c r="H93" s="79"/>
      <c r="I93" s="79"/>
      <c r="J93" s="79"/>
      <c r="K93" s="79"/>
      <c r="L93" s="79">
        <v>0</v>
      </c>
      <c r="M93" s="79">
        <v>0</v>
      </c>
      <c r="N93" s="79">
        <v>100</v>
      </c>
      <c r="O93" s="79">
        <v>0</v>
      </c>
      <c r="P93" s="5" t="s">
        <v>469</v>
      </c>
      <c r="Q93" s="2">
        <v>40</v>
      </c>
      <c r="R93" s="2">
        <v>0</v>
      </c>
      <c r="S93" s="2">
        <v>0</v>
      </c>
    </row>
    <row r="94" spans="1:21" ht="60">
      <c r="A94" s="45" t="s">
        <v>467</v>
      </c>
      <c r="B94" s="45" t="s">
        <v>468</v>
      </c>
      <c r="C94" s="6" t="s">
        <v>547</v>
      </c>
      <c r="D94" s="79">
        <f t="shared" si="44"/>
        <v>0</v>
      </c>
      <c r="E94" s="79">
        <f t="shared" si="44"/>
        <v>0</v>
      </c>
      <c r="F94" s="79">
        <v>0</v>
      </c>
      <c r="G94" s="79">
        <v>0</v>
      </c>
      <c r="H94" s="79"/>
      <c r="I94" s="79"/>
      <c r="J94" s="79">
        <v>0</v>
      </c>
      <c r="K94" s="79">
        <v>0</v>
      </c>
      <c r="L94" s="79">
        <v>0</v>
      </c>
      <c r="M94" s="79">
        <v>0</v>
      </c>
      <c r="N94" s="79">
        <v>100</v>
      </c>
      <c r="O94" s="79">
        <v>0</v>
      </c>
      <c r="P94" s="5" t="s">
        <v>249</v>
      </c>
      <c r="Q94" s="2">
        <v>100</v>
      </c>
      <c r="R94" s="2">
        <v>100</v>
      </c>
      <c r="S94" s="2">
        <f>R94/Q94*100</f>
        <v>100</v>
      </c>
    </row>
    <row r="95" spans="1:21" ht="97.5" customHeight="1">
      <c r="A95" s="7" t="s">
        <v>111</v>
      </c>
      <c r="B95" s="45" t="s">
        <v>32</v>
      </c>
      <c r="C95" s="6" t="s">
        <v>547</v>
      </c>
      <c r="D95" s="79">
        <f t="shared" si="44"/>
        <v>180</v>
      </c>
      <c r="E95" s="79">
        <f t="shared" si="44"/>
        <v>0</v>
      </c>
      <c r="F95" s="79">
        <v>0</v>
      </c>
      <c r="G95" s="79">
        <v>0</v>
      </c>
      <c r="H95" s="79">
        <v>0</v>
      </c>
      <c r="I95" s="79">
        <v>0</v>
      </c>
      <c r="J95" s="79">
        <v>180</v>
      </c>
      <c r="K95" s="79">
        <v>0</v>
      </c>
      <c r="L95" s="79">
        <v>0</v>
      </c>
      <c r="M95" s="79">
        <v>0</v>
      </c>
      <c r="N95" s="79">
        <v>100</v>
      </c>
      <c r="O95" s="79">
        <v>0</v>
      </c>
      <c r="P95" s="5" t="s">
        <v>250</v>
      </c>
      <c r="Q95" s="2">
        <v>100</v>
      </c>
      <c r="R95" s="2">
        <v>100</v>
      </c>
      <c r="S95" s="2">
        <f t="shared" si="43"/>
        <v>100</v>
      </c>
    </row>
    <row r="96" spans="1:21" s="24" customFormat="1" ht="78" customHeight="1">
      <c r="A96" s="21" t="s">
        <v>162</v>
      </c>
      <c r="B96" s="140" t="s">
        <v>20</v>
      </c>
      <c r="C96" s="32" t="s">
        <v>547</v>
      </c>
      <c r="D96" s="22">
        <f>D97</f>
        <v>3376.8</v>
      </c>
      <c r="E96" s="22">
        <f>E97</f>
        <v>1653.9</v>
      </c>
      <c r="F96" s="22">
        <v>0</v>
      </c>
      <c r="G96" s="22">
        <f t="shared" ref="G96:M96" si="45">G97</f>
        <v>0</v>
      </c>
      <c r="H96" s="22">
        <f t="shared" si="45"/>
        <v>0</v>
      </c>
      <c r="I96" s="22">
        <f t="shared" si="45"/>
        <v>0</v>
      </c>
      <c r="J96" s="22">
        <f>J97</f>
        <v>3376.8</v>
      </c>
      <c r="K96" s="22">
        <f>K97</f>
        <v>1653.9</v>
      </c>
      <c r="L96" s="22">
        <f t="shared" si="45"/>
        <v>0</v>
      </c>
      <c r="M96" s="22">
        <f t="shared" si="45"/>
        <v>0</v>
      </c>
      <c r="N96" s="22">
        <f>N97</f>
        <v>100</v>
      </c>
      <c r="O96" s="22">
        <f>E96/D96*100</f>
        <v>48.978322672352526</v>
      </c>
      <c r="P96" s="10" t="s">
        <v>251</v>
      </c>
      <c r="Q96" s="23">
        <f>Q97</f>
        <v>100</v>
      </c>
      <c r="R96" s="90">
        <f>R97</f>
        <v>48.98</v>
      </c>
      <c r="S96" s="23">
        <f t="shared" si="43"/>
        <v>48.98</v>
      </c>
    </row>
    <row r="97" spans="1:21" ht="60">
      <c r="A97" s="7" t="s">
        <v>163</v>
      </c>
      <c r="B97" s="45" t="s">
        <v>166</v>
      </c>
      <c r="C97" s="6" t="s">
        <v>547</v>
      </c>
      <c r="D97" s="79">
        <f>F97+H97+J97+L97</f>
        <v>3376.8</v>
      </c>
      <c r="E97" s="79">
        <f>G97+I97+K97+M97</f>
        <v>1653.9</v>
      </c>
      <c r="F97" s="79">
        <v>0</v>
      </c>
      <c r="G97" s="79">
        <v>0</v>
      </c>
      <c r="H97" s="79">
        <v>0</v>
      </c>
      <c r="I97" s="79">
        <v>0</v>
      </c>
      <c r="J97" s="79">
        <v>3376.8</v>
      </c>
      <c r="K97" s="79">
        <v>1653.9</v>
      </c>
      <c r="L97" s="79">
        <v>0</v>
      </c>
      <c r="M97" s="79">
        <v>0</v>
      </c>
      <c r="N97" s="79">
        <v>100</v>
      </c>
      <c r="O97" s="79">
        <f>E97/D97*100</f>
        <v>48.978322672352526</v>
      </c>
      <c r="P97" s="5" t="s">
        <v>251</v>
      </c>
      <c r="Q97" s="2">
        <v>100</v>
      </c>
      <c r="R97" s="14">
        <v>48.98</v>
      </c>
      <c r="S97" s="2">
        <f t="shared" si="43"/>
        <v>48.98</v>
      </c>
    </row>
    <row r="98" spans="1:21" s="168" customFormat="1" ht="63" customHeight="1">
      <c r="A98" s="163" t="s">
        <v>74</v>
      </c>
      <c r="B98" s="164" t="s">
        <v>165</v>
      </c>
      <c r="C98" s="164" t="s">
        <v>547</v>
      </c>
      <c r="D98" s="165">
        <f t="shared" ref="D98:M98" si="46">D99+D103+D110+D119</f>
        <v>114494.8</v>
      </c>
      <c r="E98" s="165">
        <f t="shared" si="46"/>
        <v>54392.2</v>
      </c>
      <c r="F98" s="165">
        <f t="shared" si="46"/>
        <v>1880.9</v>
      </c>
      <c r="G98" s="165">
        <f t="shared" si="46"/>
        <v>1859.4</v>
      </c>
      <c r="H98" s="165">
        <f t="shared" si="46"/>
        <v>10358.599999999999</v>
      </c>
      <c r="I98" s="165">
        <f t="shared" si="46"/>
        <v>1433.8000000000002</v>
      </c>
      <c r="J98" s="165">
        <f t="shared" si="46"/>
        <v>102255.3</v>
      </c>
      <c r="K98" s="165">
        <f t="shared" si="46"/>
        <v>51099</v>
      </c>
      <c r="L98" s="165">
        <f t="shared" si="46"/>
        <v>0</v>
      </c>
      <c r="M98" s="165">
        <f t="shared" si="46"/>
        <v>0</v>
      </c>
      <c r="N98" s="165">
        <v>100</v>
      </c>
      <c r="O98" s="165">
        <f>E98/D98*100</f>
        <v>47.506262293134704</v>
      </c>
      <c r="P98" s="164" t="s">
        <v>252</v>
      </c>
      <c r="Q98" s="166">
        <v>1358.4</v>
      </c>
      <c r="R98" s="166">
        <v>3385.4</v>
      </c>
      <c r="S98" s="166">
        <f t="shared" si="43"/>
        <v>249.21967020023556</v>
      </c>
      <c r="T98" s="167"/>
      <c r="U98" s="167"/>
    </row>
    <row r="99" spans="1:21" s="24" customFormat="1" ht="48">
      <c r="A99" s="21" t="s">
        <v>75</v>
      </c>
      <c r="B99" s="140" t="s">
        <v>33</v>
      </c>
      <c r="C99" s="32" t="s">
        <v>547</v>
      </c>
      <c r="D99" s="22">
        <f t="shared" ref="D99:M99" si="47">D100+D101+D102</f>
        <v>25323.9</v>
      </c>
      <c r="E99" s="22">
        <f t="shared" si="47"/>
        <v>13893.1</v>
      </c>
      <c r="F99" s="22">
        <f t="shared" si="47"/>
        <v>0</v>
      </c>
      <c r="G99" s="22">
        <f t="shared" si="47"/>
        <v>0</v>
      </c>
      <c r="H99" s="22">
        <f t="shared" si="47"/>
        <v>0</v>
      </c>
      <c r="I99" s="22">
        <f t="shared" si="47"/>
        <v>0</v>
      </c>
      <c r="J99" s="22">
        <f t="shared" si="47"/>
        <v>25323.9</v>
      </c>
      <c r="K99" s="22">
        <f t="shared" si="47"/>
        <v>13893.1</v>
      </c>
      <c r="L99" s="22">
        <f t="shared" si="47"/>
        <v>0</v>
      </c>
      <c r="M99" s="22">
        <f t="shared" si="47"/>
        <v>0</v>
      </c>
      <c r="N99" s="22">
        <v>100</v>
      </c>
      <c r="O99" s="22">
        <f>E99/D99*100</f>
        <v>54.861612942714189</v>
      </c>
      <c r="P99" s="10" t="s">
        <v>253</v>
      </c>
      <c r="Q99" s="31">
        <v>12.3</v>
      </c>
      <c r="R99" s="91">
        <v>15.55</v>
      </c>
      <c r="S99" s="31">
        <f t="shared" si="43"/>
        <v>126.42276422764228</v>
      </c>
    </row>
    <row r="100" spans="1:21" ht="84" customHeight="1">
      <c r="A100" s="7" t="s">
        <v>112</v>
      </c>
      <c r="B100" s="45" t="s">
        <v>459</v>
      </c>
      <c r="C100" s="6" t="s">
        <v>547</v>
      </c>
      <c r="D100" s="79">
        <f t="shared" ref="D100:E102" si="48">F100+H100+J100+L100</f>
        <v>25323.9</v>
      </c>
      <c r="E100" s="22">
        <f t="shared" si="48"/>
        <v>13893.1</v>
      </c>
      <c r="F100" s="79">
        <v>0</v>
      </c>
      <c r="G100" s="79">
        <v>0</v>
      </c>
      <c r="H100" s="79">
        <v>0</v>
      </c>
      <c r="I100" s="79">
        <v>0</v>
      </c>
      <c r="J100" s="79">
        <v>25323.9</v>
      </c>
      <c r="K100" s="22">
        <v>13893.1</v>
      </c>
      <c r="L100" s="79">
        <v>0</v>
      </c>
      <c r="M100" s="79">
        <v>0</v>
      </c>
      <c r="N100" s="79">
        <v>100</v>
      </c>
      <c r="O100" s="79">
        <f>E100/D100*100</f>
        <v>54.861612942714189</v>
      </c>
      <c r="P100" s="5" t="s">
        <v>254</v>
      </c>
      <c r="Q100" s="50">
        <v>100</v>
      </c>
      <c r="R100" s="50">
        <v>55</v>
      </c>
      <c r="S100" s="50">
        <f t="shared" si="43"/>
        <v>55.000000000000007</v>
      </c>
    </row>
    <row r="101" spans="1:21" ht="138.75" hidden="1" customHeight="1">
      <c r="A101" s="7" t="s">
        <v>113</v>
      </c>
      <c r="B101" s="45" t="s">
        <v>365</v>
      </c>
      <c r="C101" s="6" t="s">
        <v>547</v>
      </c>
      <c r="D101" s="79">
        <f t="shared" si="48"/>
        <v>0</v>
      </c>
      <c r="E101" s="79">
        <f t="shared" si="48"/>
        <v>0</v>
      </c>
      <c r="F101" s="79">
        <v>0</v>
      </c>
      <c r="G101" s="79">
        <v>0</v>
      </c>
      <c r="H101" s="79">
        <v>0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  <c r="P101" s="5" t="s">
        <v>255</v>
      </c>
      <c r="Q101" s="50">
        <v>0</v>
      </c>
      <c r="R101" s="50">
        <v>0</v>
      </c>
      <c r="S101" s="50" t="e">
        <f t="shared" si="43"/>
        <v>#DIV/0!</v>
      </c>
    </row>
    <row r="102" spans="1:21" ht="39" hidden="1" customHeight="1">
      <c r="A102" s="7" t="s">
        <v>366</v>
      </c>
      <c r="B102" s="45" t="s">
        <v>173</v>
      </c>
      <c r="C102" s="6" t="s">
        <v>547</v>
      </c>
      <c r="D102" s="79">
        <f t="shared" si="48"/>
        <v>0</v>
      </c>
      <c r="E102" s="79">
        <f t="shared" si="48"/>
        <v>0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  <c r="P102" s="5" t="s">
        <v>256</v>
      </c>
      <c r="Q102" s="50">
        <v>0</v>
      </c>
      <c r="R102" s="92">
        <v>0</v>
      </c>
      <c r="S102" s="50" t="e">
        <f t="shared" si="43"/>
        <v>#DIV/0!</v>
      </c>
    </row>
    <row r="103" spans="1:21" s="24" customFormat="1" ht="133.5" customHeight="1">
      <c r="A103" s="21" t="s">
        <v>76</v>
      </c>
      <c r="B103" s="140" t="s">
        <v>34</v>
      </c>
      <c r="C103" s="32" t="s">
        <v>547</v>
      </c>
      <c r="D103" s="22">
        <f>D104+D105+D106+D107+D108+D109</f>
        <v>29709.5</v>
      </c>
      <c r="E103" s="22">
        <f>E104+E105+E106+E107+E108+E109</f>
        <v>13657</v>
      </c>
      <c r="F103" s="22">
        <f t="shared" ref="F103:M103" si="49">F104+F105+F106+F107+F108+F109</f>
        <v>180.9</v>
      </c>
      <c r="G103" s="22">
        <f t="shared" si="49"/>
        <v>180.9</v>
      </c>
      <c r="H103" s="22">
        <f t="shared" si="49"/>
        <v>5148.5999999999995</v>
      </c>
      <c r="I103" s="22">
        <f t="shared" si="49"/>
        <v>1137.6000000000001</v>
      </c>
      <c r="J103" s="22">
        <f t="shared" si="49"/>
        <v>24379.999999999996</v>
      </c>
      <c r="K103" s="22">
        <f t="shared" si="49"/>
        <v>12338.5</v>
      </c>
      <c r="L103" s="22">
        <f t="shared" si="49"/>
        <v>0</v>
      </c>
      <c r="M103" s="22">
        <f t="shared" si="49"/>
        <v>0</v>
      </c>
      <c r="N103" s="22">
        <v>100</v>
      </c>
      <c r="O103" s="22">
        <f>E103/D103*100</f>
        <v>45.968461266598226</v>
      </c>
      <c r="P103" s="10" t="s">
        <v>295</v>
      </c>
      <c r="Q103" s="31">
        <v>22</v>
      </c>
      <c r="R103" s="31">
        <v>22</v>
      </c>
      <c r="S103" s="31">
        <f t="shared" si="43"/>
        <v>100</v>
      </c>
    </row>
    <row r="104" spans="1:21" ht="51" customHeight="1">
      <c r="A104" s="7" t="s">
        <v>114</v>
      </c>
      <c r="B104" s="155" t="s">
        <v>169</v>
      </c>
      <c r="C104" s="6" t="s">
        <v>547</v>
      </c>
      <c r="D104" s="79">
        <f t="shared" ref="D104:E109" si="50">F104+H104+J104+L104</f>
        <v>27605.3</v>
      </c>
      <c r="E104" s="79">
        <f t="shared" si="50"/>
        <v>12579.2</v>
      </c>
      <c r="F104" s="79">
        <v>0</v>
      </c>
      <c r="G104" s="79">
        <v>0</v>
      </c>
      <c r="H104" s="79">
        <v>5116.7</v>
      </c>
      <c r="I104" s="79">
        <v>1105.7</v>
      </c>
      <c r="J104" s="79">
        <v>22488.6</v>
      </c>
      <c r="K104" s="79">
        <v>11473.5</v>
      </c>
      <c r="L104" s="79">
        <v>0</v>
      </c>
      <c r="M104" s="79">
        <v>0</v>
      </c>
      <c r="N104" s="79">
        <v>100</v>
      </c>
      <c r="O104" s="79">
        <f>E104/D104*100</f>
        <v>45.568061205638053</v>
      </c>
      <c r="P104" s="5" t="s">
        <v>257</v>
      </c>
      <c r="Q104" s="93">
        <v>249000</v>
      </c>
      <c r="R104" s="94">
        <v>237320</v>
      </c>
      <c r="S104" s="50">
        <f>R104/Q104*100</f>
        <v>95.309236947791163</v>
      </c>
    </row>
    <row r="105" spans="1:21" ht="100.5" customHeight="1">
      <c r="A105" s="7" t="s">
        <v>115</v>
      </c>
      <c r="B105" s="45" t="s">
        <v>367</v>
      </c>
      <c r="C105" s="6" t="s">
        <v>547</v>
      </c>
      <c r="D105" s="79">
        <f t="shared" si="50"/>
        <v>213.4</v>
      </c>
      <c r="E105" s="79">
        <f t="shared" si="50"/>
        <v>213.4</v>
      </c>
      <c r="F105" s="79">
        <v>180.9</v>
      </c>
      <c r="G105" s="79">
        <v>180.9</v>
      </c>
      <c r="H105" s="79">
        <v>31.9</v>
      </c>
      <c r="I105" s="79">
        <v>31.9</v>
      </c>
      <c r="J105" s="79">
        <v>0.6</v>
      </c>
      <c r="K105" s="79">
        <v>0.6</v>
      </c>
      <c r="L105" s="79">
        <v>0</v>
      </c>
      <c r="M105" s="79">
        <v>0</v>
      </c>
      <c r="N105" s="79">
        <v>100</v>
      </c>
      <c r="O105" s="173">
        <f>E105/D105*100</f>
        <v>100</v>
      </c>
      <c r="P105" s="5" t="s">
        <v>510</v>
      </c>
      <c r="Q105" s="95">
        <v>465000</v>
      </c>
      <c r="R105" s="94">
        <v>108261</v>
      </c>
      <c r="S105" s="50">
        <f>R105/Q105*100</f>
        <v>23.281935483870971</v>
      </c>
    </row>
    <row r="106" spans="1:21" ht="51.75" customHeight="1">
      <c r="A106" s="7" t="s">
        <v>116</v>
      </c>
      <c r="B106" s="45" t="s">
        <v>368</v>
      </c>
      <c r="C106" s="6" t="s">
        <v>547</v>
      </c>
      <c r="D106" s="79">
        <f t="shared" si="50"/>
        <v>200.2</v>
      </c>
      <c r="E106" s="79">
        <f t="shared" si="50"/>
        <v>198.8</v>
      </c>
      <c r="F106" s="79">
        <v>0</v>
      </c>
      <c r="G106" s="79">
        <v>0</v>
      </c>
      <c r="H106" s="79">
        <v>0</v>
      </c>
      <c r="I106" s="79">
        <v>0</v>
      </c>
      <c r="J106" s="79">
        <v>200.2</v>
      </c>
      <c r="K106" s="79">
        <v>198.8</v>
      </c>
      <c r="L106" s="79">
        <v>0</v>
      </c>
      <c r="M106" s="79">
        <v>0</v>
      </c>
      <c r="N106" s="79">
        <v>100</v>
      </c>
      <c r="O106" s="79">
        <f>E106/D106*100</f>
        <v>99.300699300699307</v>
      </c>
      <c r="P106" s="5" t="s">
        <v>258</v>
      </c>
      <c r="Q106" s="95">
        <v>2000</v>
      </c>
      <c r="R106" s="94">
        <v>754</v>
      </c>
      <c r="S106" s="50">
        <f t="shared" si="43"/>
        <v>37.700000000000003</v>
      </c>
    </row>
    <row r="107" spans="1:21" ht="42.75" hidden="1" customHeight="1">
      <c r="A107" s="7" t="s">
        <v>117</v>
      </c>
      <c r="B107" s="45" t="s">
        <v>174</v>
      </c>
      <c r="C107" s="6" t="s">
        <v>547</v>
      </c>
      <c r="D107" s="79">
        <f t="shared" si="50"/>
        <v>0</v>
      </c>
      <c r="E107" s="79">
        <f t="shared" si="50"/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  <c r="P107" s="5" t="s">
        <v>259</v>
      </c>
      <c r="Q107" s="50">
        <v>0</v>
      </c>
      <c r="R107" s="50">
        <v>0</v>
      </c>
      <c r="S107" s="50" t="e">
        <f t="shared" si="43"/>
        <v>#DIV/0!</v>
      </c>
    </row>
    <row r="108" spans="1:21" ht="36">
      <c r="A108" s="7" t="s">
        <v>118</v>
      </c>
      <c r="B108" s="45" t="s">
        <v>369</v>
      </c>
      <c r="C108" s="6" t="s">
        <v>547</v>
      </c>
      <c r="D108" s="79">
        <f t="shared" si="50"/>
        <v>1690.6</v>
      </c>
      <c r="E108" s="79">
        <f t="shared" si="50"/>
        <v>665.6</v>
      </c>
      <c r="F108" s="79">
        <v>0</v>
      </c>
      <c r="G108" s="79">
        <v>0</v>
      </c>
      <c r="H108" s="79">
        <v>0</v>
      </c>
      <c r="I108" s="79">
        <v>0</v>
      </c>
      <c r="J108" s="79">
        <v>1690.6</v>
      </c>
      <c r="K108" s="79">
        <v>665.6</v>
      </c>
      <c r="L108" s="79"/>
      <c r="M108" s="79">
        <v>0</v>
      </c>
      <c r="N108" s="79">
        <v>100</v>
      </c>
      <c r="O108" s="79">
        <f>E108/D108*100</f>
        <v>39.370637643440205</v>
      </c>
      <c r="P108" s="5" t="s">
        <v>260</v>
      </c>
      <c r="Q108" s="95">
        <v>8500</v>
      </c>
      <c r="R108" s="92">
        <v>1500</v>
      </c>
      <c r="S108" s="50">
        <f t="shared" si="43"/>
        <v>17.647058823529413</v>
      </c>
    </row>
    <row r="109" spans="1:21" ht="100.5" customHeight="1">
      <c r="A109" s="7" t="s">
        <v>119</v>
      </c>
      <c r="B109" s="45" t="s">
        <v>175</v>
      </c>
      <c r="C109" s="6" t="s">
        <v>547</v>
      </c>
      <c r="D109" s="79">
        <f t="shared" si="50"/>
        <v>0</v>
      </c>
      <c r="E109" s="79">
        <f t="shared" si="50"/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5" t="s">
        <v>461</v>
      </c>
      <c r="Q109" s="95">
        <v>20400</v>
      </c>
      <c r="R109" s="94">
        <v>20241</v>
      </c>
      <c r="S109" s="50">
        <f t="shared" si="43"/>
        <v>99.220588235294116</v>
      </c>
    </row>
    <row r="110" spans="1:21" s="24" customFormat="1" ht="102.75" customHeight="1">
      <c r="A110" s="21" t="s">
        <v>77</v>
      </c>
      <c r="B110" s="140" t="s">
        <v>35</v>
      </c>
      <c r="C110" s="32" t="s">
        <v>547</v>
      </c>
      <c r="D110" s="22">
        <f>D111+D112+D113+D114+D115+D116+D117+D118</f>
        <v>50647.700000000004</v>
      </c>
      <c r="E110" s="22">
        <f t="shared" ref="E110:M110" si="51">E111+E112+E113+E114+E115+E116+E117+E118</f>
        <v>21937.399999999998</v>
      </c>
      <c r="F110" s="22">
        <f t="shared" si="51"/>
        <v>1700</v>
      </c>
      <c r="G110" s="22">
        <f t="shared" si="51"/>
        <v>1678.5</v>
      </c>
      <c r="H110" s="22">
        <f t="shared" si="51"/>
        <v>5210</v>
      </c>
      <c r="I110" s="22">
        <f t="shared" si="51"/>
        <v>296.2</v>
      </c>
      <c r="J110" s="22">
        <f t="shared" si="51"/>
        <v>43737.700000000004</v>
      </c>
      <c r="K110" s="22">
        <f t="shared" si="51"/>
        <v>19962.7</v>
      </c>
      <c r="L110" s="22">
        <f t="shared" si="51"/>
        <v>0</v>
      </c>
      <c r="M110" s="22">
        <f t="shared" si="51"/>
        <v>0</v>
      </c>
      <c r="N110" s="22">
        <v>100</v>
      </c>
      <c r="O110" s="22">
        <f>E110/D110%</f>
        <v>43.313714146940526</v>
      </c>
      <c r="P110" s="10" t="s">
        <v>462</v>
      </c>
      <c r="Q110" s="31">
        <v>140</v>
      </c>
      <c r="R110" s="31">
        <v>17.82</v>
      </c>
      <c r="S110" s="31">
        <f t="shared" si="43"/>
        <v>12.728571428571428</v>
      </c>
    </row>
    <row r="111" spans="1:21" ht="51" customHeight="1">
      <c r="A111" s="7" t="s">
        <v>120</v>
      </c>
      <c r="B111" s="45" t="s">
        <v>296</v>
      </c>
      <c r="C111" s="6" t="s">
        <v>547</v>
      </c>
      <c r="D111" s="79">
        <f t="shared" ref="D111:E117" si="52">F111+H111+J111+L111</f>
        <v>27466.2</v>
      </c>
      <c r="E111" s="79">
        <f>G111+I111+K111+M111</f>
        <v>13321</v>
      </c>
      <c r="F111" s="79">
        <v>0</v>
      </c>
      <c r="G111" s="79">
        <v>0</v>
      </c>
      <c r="H111" s="79">
        <v>0</v>
      </c>
      <c r="I111" s="79">
        <v>0</v>
      </c>
      <c r="J111" s="79">
        <v>27466.2</v>
      </c>
      <c r="K111" s="79">
        <v>13321</v>
      </c>
      <c r="L111" s="79"/>
      <c r="M111" s="3">
        <v>0</v>
      </c>
      <c r="N111" s="3">
        <v>100</v>
      </c>
      <c r="O111" s="79">
        <f>E111/D111*100</f>
        <v>48.499610430274295</v>
      </c>
      <c r="P111" s="5" t="s">
        <v>261</v>
      </c>
      <c r="Q111" s="95">
        <v>138000</v>
      </c>
      <c r="R111" s="50">
        <v>103226</v>
      </c>
      <c r="S111" s="50">
        <f t="shared" si="43"/>
        <v>74.801449275362316</v>
      </c>
    </row>
    <row r="112" spans="1:21" ht="74.25" customHeight="1">
      <c r="A112" s="7" t="s">
        <v>121</v>
      </c>
      <c r="B112" s="45" t="s">
        <v>36</v>
      </c>
      <c r="C112" s="6" t="s">
        <v>547</v>
      </c>
      <c r="D112" s="79">
        <f t="shared" si="52"/>
        <v>5872.1</v>
      </c>
      <c r="E112" s="79">
        <f t="shared" si="52"/>
        <v>2447.5</v>
      </c>
      <c r="F112" s="79">
        <v>0</v>
      </c>
      <c r="G112" s="79">
        <v>0</v>
      </c>
      <c r="H112" s="79">
        <v>0</v>
      </c>
      <c r="I112" s="79">
        <v>0</v>
      </c>
      <c r="J112" s="79">
        <v>5872.1</v>
      </c>
      <c r="K112" s="79">
        <v>2447.5</v>
      </c>
      <c r="L112" s="79">
        <v>0</v>
      </c>
      <c r="M112" s="79">
        <v>0</v>
      </c>
      <c r="N112" s="79">
        <v>100</v>
      </c>
      <c r="O112" s="79">
        <f>E112/D112*100</f>
        <v>41.680148498833461</v>
      </c>
      <c r="P112" s="5" t="s">
        <v>262</v>
      </c>
      <c r="Q112" s="95">
        <v>400</v>
      </c>
      <c r="R112" s="96">
        <v>133</v>
      </c>
      <c r="S112" s="50">
        <f t="shared" si="43"/>
        <v>33.25</v>
      </c>
    </row>
    <row r="113" spans="1:21" ht="74.25" hidden="1" customHeight="1">
      <c r="A113" s="7" t="s">
        <v>122</v>
      </c>
      <c r="B113" s="45" t="s">
        <v>370</v>
      </c>
      <c r="C113" s="6" t="s">
        <v>547</v>
      </c>
      <c r="D113" s="79">
        <f t="shared" si="52"/>
        <v>0</v>
      </c>
      <c r="E113" s="79">
        <f t="shared" si="52"/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5" t="s">
        <v>263</v>
      </c>
      <c r="Q113" s="50">
        <v>0</v>
      </c>
      <c r="R113" s="92">
        <v>0</v>
      </c>
      <c r="S113" s="50" t="e">
        <f t="shared" si="43"/>
        <v>#DIV/0!</v>
      </c>
    </row>
    <row r="114" spans="1:21" ht="39" hidden="1" customHeight="1">
      <c r="A114" s="7" t="s">
        <v>123</v>
      </c>
      <c r="B114" s="45" t="s">
        <v>170</v>
      </c>
      <c r="C114" s="6" t="s">
        <v>547</v>
      </c>
      <c r="D114" s="79">
        <f t="shared" si="52"/>
        <v>0</v>
      </c>
      <c r="E114" s="79">
        <f t="shared" si="52"/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5" t="s">
        <v>259</v>
      </c>
      <c r="Q114" s="50">
        <v>0</v>
      </c>
      <c r="R114" s="92">
        <v>0</v>
      </c>
      <c r="S114" s="50" t="e">
        <f t="shared" si="43"/>
        <v>#DIV/0!</v>
      </c>
    </row>
    <row r="115" spans="1:21" ht="204.75" customHeight="1">
      <c r="A115" s="7" t="s">
        <v>124</v>
      </c>
      <c r="B115" s="45" t="s">
        <v>297</v>
      </c>
      <c r="C115" s="6" t="s">
        <v>547</v>
      </c>
      <c r="D115" s="79">
        <f t="shared" si="52"/>
        <v>7030.9</v>
      </c>
      <c r="E115" s="79">
        <f t="shared" si="52"/>
        <v>1980.1000000000001</v>
      </c>
      <c r="F115" s="79">
        <v>1700</v>
      </c>
      <c r="G115" s="79">
        <v>1678.5</v>
      </c>
      <c r="H115" s="79">
        <v>5210</v>
      </c>
      <c r="I115" s="79">
        <v>296.2</v>
      </c>
      <c r="J115" s="79">
        <v>120.9</v>
      </c>
      <c r="K115" s="79">
        <v>5.4</v>
      </c>
      <c r="L115" s="79">
        <v>0</v>
      </c>
      <c r="M115" s="79">
        <v>0</v>
      </c>
      <c r="N115" s="79">
        <v>100</v>
      </c>
      <c r="O115" s="79">
        <f>E115/D115*100</f>
        <v>28.162824105022121</v>
      </c>
      <c r="P115" s="5" t="s">
        <v>264</v>
      </c>
      <c r="Q115" s="50">
        <v>11.5</v>
      </c>
      <c r="R115" s="50">
        <v>11.5</v>
      </c>
      <c r="S115" s="50">
        <f t="shared" si="43"/>
        <v>100</v>
      </c>
    </row>
    <row r="116" spans="1:21" ht="36">
      <c r="A116" s="7" t="s">
        <v>125</v>
      </c>
      <c r="B116" s="45" t="s">
        <v>37</v>
      </c>
      <c r="C116" s="6" t="s">
        <v>458</v>
      </c>
      <c r="D116" s="79">
        <f t="shared" si="52"/>
        <v>10278.5</v>
      </c>
      <c r="E116" s="79">
        <f t="shared" si="52"/>
        <v>4188.8</v>
      </c>
      <c r="F116" s="79">
        <v>0</v>
      </c>
      <c r="G116" s="79">
        <v>0</v>
      </c>
      <c r="H116" s="79">
        <v>0</v>
      </c>
      <c r="I116" s="79">
        <v>0</v>
      </c>
      <c r="J116" s="79">
        <v>10278.5</v>
      </c>
      <c r="K116" s="79">
        <v>4188.8</v>
      </c>
      <c r="L116" s="79">
        <v>0</v>
      </c>
      <c r="M116" s="79">
        <v>0</v>
      </c>
      <c r="N116" s="79">
        <v>100</v>
      </c>
      <c r="O116" s="79">
        <f>E116/D116*100</f>
        <v>40.753028165588368</v>
      </c>
      <c r="P116" s="5" t="s">
        <v>259</v>
      </c>
      <c r="Q116" s="50">
        <v>100</v>
      </c>
      <c r="R116" s="50">
        <v>40.36</v>
      </c>
      <c r="S116" s="50">
        <f t="shared" si="43"/>
        <v>40.36</v>
      </c>
    </row>
    <row r="117" spans="1:21" ht="42.75" customHeight="1">
      <c r="A117" s="7" t="s">
        <v>298</v>
      </c>
      <c r="B117" s="45" t="s">
        <v>460</v>
      </c>
      <c r="C117" s="6" t="s">
        <v>547</v>
      </c>
      <c r="D117" s="79">
        <f t="shared" si="52"/>
        <v>0</v>
      </c>
      <c r="E117" s="79">
        <f t="shared" si="52"/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5" t="s">
        <v>299</v>
      </c>
      <c r="Q117" s="95">
        <v>4200</v>
      </c>
      <c r="R117" s="50">
        <v>1500</v>
      </c>
      <c r="S117" s="50">
        <f t="shared" si="43"/>
        <v>35.714285714285715</v>
      </c>
    </row>
    <row r="118" spans="1:21" ht="77.25" hidden="1" customHeight="1">
      <c r="A118" s="7" t="s">
        <v>509</v>
      </c>
      <c r="B118" s="45" t="s">
        <v>511</v>
      </c>
      <c r="C118" s="6" t="s">
        <v>547</v>
      </c>
      <c r="D118" s="79">
        <f>F118+H118+J118+L118</f>
        <v>0</v>
      </c>
      <c r="E118" s="79">
        <f>G118+I118+K118+M118</f>
        <v>0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100</v>
      </c>
      <c r="O118" s="79">
        <v>0</v>
      </c>
      <c r="P118" s="5" t="s">
        <v>535</v>
      </c>
      <c r="Q118" s="50" t="s">
        <v>597</v>
      </c>
      <c r="R118" s="50"/>
      <c r="S118" s="50"/>
    </row>
    <row r="119" spans="1:21" s="24" customFormat="1" ht="77.25" customHeight="1">
      <c r="A119" s="21" t="s">
        <v>78</v>
      </c>
      <c r="B119" s="140" t="s">
        <v>20</v>
      </c>
      <c r="C119" s="32" t="s">
        <v>547</v>
      </c>
      <c r="D119" s="22">
        <f>D120+D121</f>
        <v>8813.7000000000007</v>
      </c>
      <c r="E119" s="22">
        <f>E120+E121</f>
        <v>4904.7</v>
      </c>
      <c r="F119" s="22">
        <f t="shared" ref="F119:M119" si="53">F120+F121</f>
        <v>0</v>
      </c>
      <c r="G119" s="22">
        <f t="shared" si="53"/>
        <v>0</v>
      </c>
      <c r="H119" s="22">
        <f t="shared" si="53"/>
        <v>0</v>
      </c>
      <c r="I119" s="22">
        <f t="shared" si="53"/>
        <v>0</v>
      </c>
      <c r="J119" s="22">
        <f t="shared" si="53"/>
        <v>8813.7000000000007</v>
      </c>
      <c r="K119" s="22">
        <f t="shared" si="53"/>
        <v>4904.7</v>
      </c>
      <c r="L119" s="22">
        <f t="shared" si="53"/>
        <v>0</v>
      </c>
      <c r="M119" s="22">
        <f t="shared" si="53"/>
        <v>0</v>
      </c>
      <c r="N119" s="22">
        <v>100</v>
      </c>
      <c r="O119" s="22">
        <f t="shared" ref="O118:O123" si="54">E119/D119*100</f>
        <v>55.648592532080734</v>
      </c>
      <c r="P119" s="10" t="s">
        <v>265</v>
      </c>
      <c r="Q119" s="31">
        <v>99</v>
      </c>
      <c r="R119" s="91">
        <v>48.53</v>
      </c>
      <c r="S119" s="31">
        <f t="shared" si="43"/>
        <v>49.020202020202021</v>
      </c>
    </row>
    <row r="120" spans="1:21" ht="88.5" customHeight="1">
      <c r="A120" s="7" t="s">
        <v>126</v>
      </c>
      <c r="B120" s="45" t="s">
        <v>171</v>
      </c>
      <c r="C120" s="6" t="s">
        <v>547</v>
      </c>
      <c r="D120" s="79">
        <f>F120+H120+J120+L120</f>
        <v>1483.5</v>
      </c>
      <c r="E120" s="79">
        <f>G120+I120+K120+M120</f>
        <v>817.3</v>
      </c>
      <c r="F120" s="79">
        <v>0</v>
      </c>
      <c r="G120" s="79">
        <v>0</v>
      </c>
      <c r="H120" s="79">
        <v>0</v>
      </c>
      <c r="I120" s="79">
        <v>0</v>
      </c>
      <c r="J120" s="79">
        <v>1483.5</v>
      </c>
      <c r="K120" s="3">
        <v>817.3</v>
      </c>
      <c r="L120" s="79">
        <v>0</v>
      </c>
      <c r="M120" s="79">
        <v>0</v>
      </c>
      <c r="N120" s="79">
        <v>100</v>
      </c>
      <c r="O120" s="79">
        <f t="shared" si="54"/>
        <v>55.092686215032018</v>
      </c>
      <c r="P120" s="5" t="s">
        <v>266</v>
      </c>
      <c r="Q120" s="50">
        <v>1483.5</v>
      </c>
      <c r="R120" s="50">
        <v>817.3</v>
      </c>
      <c r="S120" s="50">
        <f t="shared" si="43"/>
        <v>55.092686215032018</v>
      </c>
    </row>
    <row r="121" spans="1:21" ht="112.5" customHeight="1">
      <c r="A121" s="7" t="s">
        <v>127</v>
      </c>
      <c r="B121" s="45" t="s">
        <v>172</v>
      </c>
      <c r="C121" s="6" t="s">
        <v>547</v>
      </c>
      <c r="D121" s="79">
        <f>F121+H121+J121+L121</f>
        <v>7330.2</v>
      </c>
      <c r="E121" s="79">
        <f>G121+I121+K121+M121</f>
        <v>4087.4</v>
      </c>
      <c r="F121" s="79">
        <v>0</v>
      </c>
      <c r="G121" s="79">
        <v>0</v>
      </c>
      <c r="H121" s="79">
        <v>0</v>
      </c>
      <c r="I121" s="79">
        <v>0</v>
      </c>
      <c r="J121" s="79">
        <v>7330.2</v>
      </c>
      <c r="K121" s="3">
        <v>4087.4</v>
      </c>
      <c r="L121" s="79">
        <v>0</v>
      </c>
      <c r="M121" s="79">
        <v>0</v>
      </c>
      <c r="N121" s="79">
        <v>100</v>
      </c>
      <c r="O121" s="79">
        <f t="shared" si="54"/>
        <v>55.761097923658298</v>
      </c>
      <c r="P121" s="11" t="s">
        <v>267</v>
      </c>
      <c r="Q121" s="50">
        <v>7379.8</v>
      </c>
      <c r="R121" s="50">
        <v>4087.4</v>
      </c>
      <c r="S121" s="50">
        <f t="shared" si="43"/>
        <v>55.38632483265129</v>
      </c>
    </row>
    <row r="122" spans="1:21" s="30" customFormat="1" ht="75.75" customHeight="1">
      <c r="A122" s="26" t="s">
        <v>89</v>
      </c>
      <c r="B122" s="153" t="s">
        <v>413</v>
      </c>
      <c r="C122" s="27" t="s">
        <v>539</v>
      </c>
      <c r="D122" s="28">
        <f t="shared" ref="D122:M122" si="55">D123+D125+D126+D128</f>
        <v>10558.854649999999</v>
      </c>
      <c r="E122" s="28">
        <f t="shared" si="55"/>
        <v>1448.6599999999999</v>
      </c>
      <c r="F122" s="28">
        <f t="shared" si="55"/>
        <v>2122.25</v>
      </c>
      <c r="G122" s="28">
        <f t="shared" si="55"/>
        <v>0</v>
      </c>
      <c r="H122" s="28">
        <f t="shared" si="55"/>
        <v>43.324649999999998</v>
      </c>
      <c r="I122" s="28">
        <f t="shared" si="55"/>
        <v>0</v>
      </c>
      <c r="J122" s="28">
        <f t="shared" si="55"/>
        <v>8393.2799999999988</v>
      </c>
      <c r="K122" s="28">
        <f t="shared" si="55"/>
        <v>1448.6599999999999</v>
      </c>
      <c r="L122" s="28">
        <f t="shared" si="55"/>
        <v>0</v>
      </c>
      <c r="M122" s="28">
        <f t="shared" si="55"/>
        <v>0</v>
      </c>
      <c r="N122" s="28">
        <v>100</v>
      </c>
      <c r="O122" s="28">
        <f t="shared" si="54"/>
        <v>13.719859284169614</v>
      </c>
      <c r="P122" s="9" t="s">
        <v>414</v>
      </c>
      <c r="Q122" s="47">
        <v>317.70999999999998</v>
      </c>
      <c r="R122" s="47">
        <v>0</v>
      </c>
      <c r="S122" s="47">
        <f t="shared" si="43"/>
        <v>0</v>
      </c>
      <c r="T122" s="29"/>
      <c r="U122" s="29"/>
    </row>
    <row r="123" spans="1:21" ht="51.75" customHeight="1">
      <c r="A123" s="176" t="s">
        <v>90</v>
      </c>
      <c r="B123" s="178" t="s">
        <v>502</v>
      </c>
      <c r="C123" s="180" t="s">
        <v>539</v>
      </c>
      <c r="D123" s="182">
        <f>F123+H123+J123+L123</f>
        <v>7592.4</v>
      </c>
      <c r="E123" s="182">
        <f>G123+I123+K123+M123</f>
        <v>848.66</v>
      </c>
      <c r="F123" s="182">
        <v>0</v>
      </c>
      <c r="G123" s="182">
        <v>0</v>
      </c>
      <c r="H123" s="182">
        <v>0</v>
      </c>
      <c r="I123" s="182">
        <v>0</v>
      </c>
      <c r="J123" s="182">
        <v>7592.4</v>
      </c>
      <c r="K123" s="182">
        <v>848.66</v>
      </c>
      <c r="L123" s="182">
        <v>0</v>
      </c>
      <c r="M123" s="182">
        <v>0</v>
      </c>
      <c r="N123" s="182">
        <v>100</v>
      </c>
      <c r="O123" s="182">
        <f t="shared" si="54"/>
        <v>11.177756704072493</v>
      </c>
      <c r="P123" s="5" t="s">
        <v>415</v>
      </c>
      <c r="Q123" s="59">
        <v>4</v>
      </c>
      <c r="R123" s="59">
        <v>0</v>
      </c>
      <c r="S123" s="2">
        <f t="shared" si="43"/>
        <v>0</v>
      </c>
    </row>
    <row r="124" spans="1:21" ht="52.5" customHeight="1">
      <c r="A124" s="177"/>
      <c r="B124" s="179"/>
      <c r="C124" s="181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5" t="s">
        <v>416</v>
      </c>
      <c r="Q124" s="59">
        <v>5</v>
      </c>
      <c r="R124" s="59">
        <v>0</v>
      </c>
      <c r="S124" s="2">
        <f t="shared" si="43"/>
        <v>0</v>
      </c>
    </row>
    <row r="125" spans="1:21" ht="299.25" hidden="1" customHeight="1">
      <c r="A125" s="133" t="s">
        <v>91</v>
      </c>
      <c r="B125" s="156" t="s">
        <v>371</v>
      </c>
      <c r="C125" s="6" t="s">
        <v>516</v>
      </c>
      <c r="D125" s="79">
        <f t="shared" ref="D125:E128" si="56">F125+H125+J125+L125</f>
        <v>0</v>
      </c>
      <c r="E125" s="79">
        <f t="shared" si="56"/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5" t="s">
        <v>500</v>
      </c>
      <c r="Q125" s="59">
        <v>0</v>
      </c>
      <c r="R125" s="2">
        <v>0</v>
      </c>
      <c r="S125" s="2">
        <v>0</v>
      </c>
    </row>
    <row r="126" spans="1:21" ht="297" customHeight="1">
      <c r="A126" s="7" t="s">
        <v>300</v>
      </c>
      <c r="B126" s="45" t="s">
        <v>512</v>
      </c>
      <c r="C126" s="6" t="s">
        <v>545</v>
      </c>
      <c r="D126" s="80">
        <f t="shared" si="56"/>
        <v>2166.4546500000001</v>
      </c>
      <c r="E126" s="80">
        <f t="shared" si="56"/>
        <v>0</v>
      </c>
      <c r="F126" s="80">
        <v>2122.25</v>
      </c>
      <c r="G126" s="80">
        <v>0</v>
      </c>
      <c r="H126" s="80">
        <v>43.324649999999998</v>
      </c>
      <c r="I126" s="80">
        <v>0</v>
      </c>
      <c r="J126" s="80">
        <v>0.88</v>
      </c>
      <c r="K126" s="80">
        <v>0</v>
      </c>
      <c r="L126" s="80">
        <v>0</v>
      </c>
      <c r="M126" s="80">
        <v>0</v>
      </c>
      <c r="N126" s="80">
        <v>100</v>
      </c>
      <c r="O126" s="80">
        <v>0</v>
      </c>
      <c r="P126" s="5" t="s">
        <v>500</v>
      </c>
      <c r="Q126" s="59">
        <v>4</v>
      </c>
      <c r="R126" s="2">
        <v>0</v>
      </c>
      <c r="S126" s="2">
        <f t="shared" si="43"/>
        <v>0</v>
      </c>
    </row>
    <row r="127" spans="1:21" ht="75.75" customHeight="1">
      <c r="A127" s="7" t="s">
        <v>513</v>
      </c>
      <c r="B127" s="45" t="s">
        <v>515</v>
      </c>
      <c r="C127" s="6" t="s">
        <v>539</v>
      </c>
      <c r="D127" s="79">
        <f t="shared" si="56"/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5" t="s">
        <v>417</v>
      </c>
      <c r="Q127" s="59">
        <v>15</v>
      </c>
      <c r="R127" s="2">
        <v>15</v>
      </c>
      <c r="S127" s="2">
        <f t="shared" si="43"/>
        <v>100</v>
      </c>
    </row>
    <row r="128" spans="1:21" ht="162" customHeight="1">
      <c r="A128" s="7" t="s">
        <v>514</v>
      </c>
      <c r="B128" s="45" t="s">
        <v>499</v>
      </c>
      <c r="C128" s="6" t="s">
        <v>539</v>
      </c>
      <c r="D128" s="79">
        <f t="shared" si="56"/>
        <v>800</v>
      </c>
      <c r="E128" s="79">
        <f t="shared" si="56"/>
        <v>600</v>
      </c>
      <c r="F128" s="79">
        <v>0</v>
      </c>
      <c r="G128" s="79">
        <v>0</v>
      </c>
      <c r="H128" s="79">
        <v>0</v>
      </c>
      <c r="I128" s="79">
        <v>0</v>
      </c>
      <c r="J128" s="79">
        <v>800</v>
      </c>
      <c r="K128" s="79">
        <v>600</v>
      </c>
      <c r="L128" s="79">
        <v>0</v>
      </c>
      <c r="M128" s="79">
        <v>0</v>
      </c>
      <c r="N128" s="79">
        <v>100</v>
      </c>
      <c r="O128" s="79">
        <f>E128/D128*100</f>
        <v>75</v>
      </c>
      <c r="P128" s="5" t="s">
        <v>501</v>
      </c>
      <c r="Q128" s="2">
        <v>75</v>
      </c>
      <c r="R128" s="2">
        <v>75</v>
      </c>
      <c r="S128" s="2">
        <f t="shared" si="43"/>
        <v>100</v>
      </c>
    </row>
    <row r="129" spans="1:21" s="30" customFormat="1" ht="99" customHeight="1">
      <c r="A129" s="26" t="s">
        <v>79</v>
      </c>
      <c r="B129" s="153" t="s">
        <v>164</v>
      </c>
      <c r="C129" s="27" t="s">
        <v>548</v>
      </c>
      <c r="D129" s="28">
        <f>F129+H129+J129+L129</f>
        <v>10252.199999999999</v>
      </c>
      <c r="E129" s="28">
        <f>G129+I129+K129+M129</f>
        <v>4463.6000000000004</v>
      </c>
      <c r="F129" s="28">
        <f>F130+F131+F132+F133+F134+F136+F138+F140</f>
        <v>0</v>
      </c>
      <c r="G129" s="28">
        <f t="shared" ref="G129:M129" si="57">G130+G131+G132+G133+G134+G136+G138+G140</f>
        <v>0</v>
      </c>
      <c r="H129" s="28">
        <f t="shared" si="57"/>
        <v>1814.3</v>
      </c>
      <c r="I129" s="28">
        <f t="shared" si="57"/>
        <v>0</v>
      </c>
      <c r="J129" s="28">
        <f t="shared" si="57"/>
        <v>8437.9</v>
      </c>
      <c r="K129" s="28">
        <f t="shared" si="57"/>
        <v>4463.6000000000004</v>
      </c>
      <c r="L129" s="28">
        <f t="shared" si="57"/>
        <v>0</v>
      </c>
      <c r="M129" s="28">
        <f t="shared" si="57"/>
        <v>0</v>
      </c>
      <c r="N129" s="28">
        <v>100</v>
      </c>
      <c r="O129" s="28">
        <f>E129/D129*100</f>
        <v>43.537972337644611</v>
      </c>
      <c r="P129" s="9" t="s">
        <v>453</v>
      </c>
      <c r="Q129" s="47">
        <v>104</v>
      </c>
      <c r="R129" s="47">
        <v>0</v>
      </c>
      <c r="S129" s="47">
        <f t="shared" si="43"/>
        <v>0</v>
      </c>
      <c r="T129" s="29"/>
      <c r="U129" s="29"/>
    </row>
    <row r="130" spans="1:21" ht="67.5" customHeight="1">
      <c r="A130" s="7" t="s">
        <v>87</v>
      </c>
      <c r="B130" s="45" t="s">
        <v>138</v>
      </c>
      <c r="C130" s="6" t="s">
        <v>548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11" t="s">
        <v>454</v>
      </c>
      <c r="Q130" s="13">
        <v>101.1</v>
      </c>
      <c r="R130" s="14">
        <v>0</v>
      </c>
      <c r="S130" s="2">
        <f t="shared" si="43"/>
        <v>0</v>
      </c>
    </row>
    <row r="131" spans="1:21" ht="67.5" customHeight="1">
      <c r="A131" s="7" t="s">
        <v>88</v>
      </c>
      <c r="B131" s="45" t="s">
        <v>139</v>
      </c>
      <c r="C131" s="6" t="s">
        <v>548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11" t="s">
        <v>455</v>
      </c>
      <c r="Q131" s="13">
        <v>106.5</v>
      </c>
      <c r="R131" s="13">
        <v>0</v>
      </c>
      <c r="S131" s="2">
        <f t="shared" si="43"/>
        <v>0</v>
      </c>
    </row>
    <row r="132" spans="1:21" ht="106.5" customHeight="1">
      <c r="A132" s="7" t="s">
        <v>140</v>
      </c>
      <c r="B132" s="45" t="s">
        <v>141</v>
      </c>
      <c r="C132" s="6" t="s">
        <v>548</v>
      </c>
      <c r="D132" s="79">
        <v>0</v>
      </c>
      <c r="E132" s="79">
        <v>0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11" t="s">
        <v>268</v>
      </c>
      <c r="Q132" s="84">
        <v>1</v>
      </c>
      <c r="R132" s="13">
        <v>0</v>
      </c>
      <c r="S132" s="2">
        <f t="shared" si="43"/>
        <v>0</v>
      </c>
    </row>
    <row r="133" spans="1:21" ht="51.75" customHeight="1">
      <c r="A133" s="7" t="s">
        <v>142</v>
      </c>
      <c r="B133" s="45" t="s">
        <v>143</v>
      </c>
      <c r="C133" s="6" t="s">
        <v>548</v>
      </c>
      <c r="D133" s="79">
        <v>0</v>
      </c>
      <c r="E133" s="79">
        <v>0</v>
      </c>
      <c r="F133" s="79">
        <v>0</v>
      </c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79">
        <v>0</v>
      </c>
      <c r="M133" s="79">
        <v>0</v>
      </c>
      <c r="N133" s="79">
        <v>0</v>
      </c>
      <c r="O133" s="79">
        <v>0</v>
      </c>
      <c r="P133" s="11" t="s">
        <v>466</v>
      </c>
      <c r="Q133" s="84">
        <v>32</v>
      </c>
      <c r="R133" s="84">
        <v>34</v>
      </c>
      <c r="S133" s="2">
        <f t="shared" si="43"/>
        <v>106.25</v>
      </c>
    </row>
    <row r="134" spans="1:21" s="24" customFormat="1" ht="63.75" customHeight="1">
      <c r="A134" s="21" t="s">
        <v>144</v>
      </c>
      <c r="B134" s="140" t="s">
        <v>20</v>
      </c>
      <c r="C134" s="32" t="s">
        <v>548</v>
      </c>
      <c r="D134" s="22">
        <f t="shared" ref="D134:L134" si="58">D135</f>
        <v>8337.9</v>
      </c>
      <c r="E134" s="22">
        <f t="shared" si="58"/>
        <v>4463.6000000000004</v>
      </c>
      <c r="F134" s="22">
        <f t="shared" si="58"/>
        <v>0</v>
      </c>
      <c r="G134" s="22">
        <f t="shared" si="58"/>
        <v>0</v>
      </c>
      <c r="H134" s="22">
        <f t="shared" si="58"/>
        <v>0</v>
      </c>
      <c r="I134" s="22">
        <f t="shared" si="58"/>
        <v>0</v>
      </c>
      <c r="J134" s="22">
        <f t="shared" si="58"/>
        <v>8337.9</v>
      </c>
      <c r="K134" s="22">
        <f t="shared" si="58"/>
        <v>4463.6000000000004</v>
      </c>
      <c r="L134" s="22">
        <f t="shared" si="58"/>
        <v>0</v>
      </c>
      <c r="M134" s="22">
        <f>M135</f>
        <v>0</v>
      </c>
      <c r="N134" s="22">
        <v>100</v>
      </c>
      <c r="O134" s="22">
        <f t="shared" ref="O134:O153" si="59">E134/D134*100</f>
        <v>53.533863442833329</v>
      </c>
      <c r="P134" s="10" t="s">
        <v>457</v>
      </c>
      <c r="Q134" s="23">
        <v>100</v>
      </c>
      <c r="R134" s="90">
        <v>53.5</v>
      </c>
      <c r="S134" s="23">
        <f t="shared" si="43"/>
        <v>53.5</v>
      </c>
    </row>
    <row r="135" spans="1:21" ht="69" customHeight="1">
      <c r="A135" s="7" t="s">
        <v>145</v>
      </c>
      <c r="B135" s="155" t="s">
        <v>41</v>
      </c>
      <c r="C135" s="6" t="s">
        <v>548</v>
      </c>
      <c r="D135" s="79">
        <f>F135+H135+J135+L135</f>
        <v>8337.9</v>
      </c>
      <c r="E135" s="79">
        <f>G135+I135+K135+M135</f>
        <v>4463.6000000000004</v>
      </c>
      <c r="F135" s="79">
        <v>0</v>
      </c>
      <c r="G135" s="79">
        <v>0</v>
      </c>
      <c r="H135" s="79">
        <v>0</v>
      </c>
      <c r="I135" s="79">
        <v>0</v>
      </c>
      <c r="J135" s="79">
        <v>8337.9</v>
      </c>
      <c r="K135" s="3">
        <v>4463.6000000000004</v>
      </c>
      <c r="L135" s="79">
        <v>0</v>
      </c>
      <c r="M135" s="79">
        <v>0</v>
      </c>
      <c r="N135" s="79">
        <v>100</v>
      </c>
      <c r="O135" s="79">
        <f t="shared" si="59"/>
        <v>53.533863442833329</v>
      </c>
      <c r="P135" s="5" t="s">
        <v>457</v>
      </c>
      <c r="Q135" s="2">
        <v>100</v>
      </c>
      <c r="R135" s="2">
        <v>53.5</v>
      </c>
      <c r="S135" s="2">
        <f t="shared" si="43"/>
        <v>53.5</v>
      </c>
    </row>
    <row r="136" spans="1:21" s="24" customFormat="1" ht="84.75" customHeight="1">
      <c r="A136" s="51" t="s">
        <v>146</v>
      </c>
      <c r="B136" s="154" t="s">
        <v>372</v>
      </c>
      <c r="C136" s="32" t="s">
        <v>548</v>
      </c>
      <c r="D136" s="22">
        <f>F136+H136+J136+L136</f>
        <v>0</v>
      </c>
      <c r="E136" s="22">
        <f t="shared" ref="E136:M136" si="60">E137</f>
        <v>0</v>
      </c>
      <c r="F136" s="22">
        <f t="shared" si="60"/>
        <v>0</v>
      </c>
      <c r="G136" s="22">
        <f t="shared" si="60"/>
        <v>0</v>
      </c>
      <c r="H136" s="22">
        <f t="shared" si="60"/>
        <v>0</v>
      </c>
      <c r="I136" s="22">
        <f t="shared" si="60"/>
        <v>0</v>
      </c>
      <c r="J136" s="22">
        <f t="shared" si="60"/>
        <v>0</v>
      </c>
      <c r="K136" s="22">
        <f t="shared" si="60"/>
        <v>0</v>
      </c>
      <c r="L136" s="22">
        <f t="shared" si="60"/>
        <v>0</v>
      </c>
      <c r="M136" s="22">
        <f t="shared" si="60"/>
        <v>0</v>
      </c>
      <c r="N136" s="22">
        <v>0</v>
      </c>
      <c r="O136" s="22">
        <v>0</v>
      </c>
      <c r="P136" s="10" t="s">
        <v>269</v>
      </c>
      <c r="Q136" s="23">
        <v>21.5</v>
      </c>
      <c r="R136" s="23">
        <v>21.5</v>
      </c>
      <c r="S136" s="23">
        <f t="shared" si="43"/>
        <v>100</v>
      </c>
    </row>
    <row r="137" spans="1:21" ht="127.5" customHeight="1">
      <c r="A137" s="132" t="s">
        <v>147</v>
      </c>
      <c r="B137" s="155" t="s">
        <v>42</v>
      </c>
      <c r="C137" s="6" t="s">
        <v>548</v>
      </c>
      <c r="D137" s="79">
        <f>F137+H137+J137+L137</f>
        <v>0</v>
      </c>
      <c r="E137" s="79">
        <f>G137+I137+K137+M137</f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5" t="s">
        <v>463</v>
      </c>
      <c r="Q137" s="2">
        <v>31.4</v>
      </c>
      <c r="R137" s="2">
        <v>31.4</v>
      </c>
      <c r="S137" s="2">
        <f t="shared" si="43"/>
        <v>100</v>
      </c>
    </row>
    <row r="138" spans="1:21" s="24" customFormat="1" ht="98.25" customHeight="1">
      <c r="A138" s="21" t="s">
        <v>180</v>
      </c>
      <c r="B138" s="154" t="s">
        <v>498</v>
      </c>
      <c r="C138" s="32" t="s">
        <v>548</v>
      </c>
      <c r="D138" s="22">
        <f>D139</f>
        <v>626.29999999999995</v>
      </c>
      <c r="E138" s="22">
        <f t="shared" ref="E138:M140" si="61">E139</f>
        <v>0</v>
      </c>
      <c r="F138" s="22">
        <f t="shared" si="61"/>
        <v>0</v>
      </c>
      <c r="G138" s="22">
        <f t="shared" si="61"/>
        <v>0</v>
      </c>
      <c r="H138" s="22">
        <f t="shared" si="61"/>
        <v>626.29999999999995</v>
      </c>
      <c r="I138" s="22">
        <f t="shared" si="61"/>
        <v>0</v>
      </c>
      <c r="J138" s="22">
        <f t="shared" si="61"/>
        <v>0</v>
      </c>
      <c r="K138" s="22">
        <f t="shared" si="61"/>
        <v>0</v>
      </c>
      <c r="L138" s="22">
        <f t="shared" si="61"/>
        <v>0</v>
      </c>
      <c r="M138" s="22">
        <f t="shared" si="61"/>
        <v>0</v>
      </c>
      <c r="N138" s="22">
        <v>100</v>
      </c>
      <c r="O138" s="22">
        <f t="shared" si="59"/>
        <v>0</v>
      </c>
      <c r="P138" s="10" t="s">
        <v>270</v>
      </c>
      <c r="Q138" s="86">
        <v>120</v>
      </c>
      <c r="R138" s="86">
        <v>0</v>
      </c>
      <c r="S138" s="23">
        <f t="shared" si="43"/>
        <v>0</v>
      </c>
    </row>
    <row r="139" spans="1:21" ht="89.25" customHeight="1">
      <c r="A139" s="7" t="s">
        <v>181</v>
      </c>
      <c r="B139" s="155" t="s">
        <v>182</v>
      </c>
      <c r="C139" s="6" t="s">
        <v>548</v>
      </c>
      <c r="D139" s="79">
        <f>F139+H139+J139+L139</f>
        <v>626.29999999999995</v>
      </c>
      <c r="E139" s="79">
        <f>G139+I139+K139+M139</f>
        <v>0</v>
      </c>
      <c r="F139" s="79">
        <v>0</v>
      </c>
      <c r="G139" s="79">
        <v>0</v>
      </c>
      <c r="H139" s="79">
        <v>626.29999999999995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100</v>
      </c>
      <c r="O139" s="79">
        <f t="shared" si="59"/>
        <v>0</v>
      </c>
      <c r="P139" s="5" t="s">
        <v>456</v>
      </c>
      <c r="Q139" s="2">
        <v>100</v>
      </c>
      <c r="R139" s="2">
        <v>0</v>
      </c>
      <c r="S139" s="2">
        <f t="shared" si="43"/>
        <v>0</v>
      </c>
    </row>
    <row r="140" spans="1:21" s="24" customFormat="1" ht="113.25" customHeight="1">
      <c r="A140" s="21" t="s">
        <v>598</v>
      </c>
      <c r="B140" s="154" t="s">
        <v>600</v>
      </c>
      <c r="C140" s="32" t="s">
        <v>548</v>
      </c>
      <c r="D140" s="22">
        <f>D141</f>
        <v>1288</v>
      </c>
      <c r="E140" s="22">
        <f t="shared" si="61"/>
        <v>0</v>
      </c>
      <c r="F140" s="22">
        <f t="shared" si="61"/>
        <v>0</v>
      </c>
      <c r="G140" s="22">
        <f t="shared" si="61"/>
        <v>0</v>
      </c>
      <c r="H140" s="22">
        <f t="shared" si="61"/>
        <v>1188</v>
      </c>
      <c r="I140" s="22">
        <f t="shared" si="61"/>
        <v>0</v>
      </c>
      <c r="J140" s="22">
        <f t="shared" si="61"/>
        <v>100</v>
      </c>
      <c r="K140" s="22">
        <f t="shared" si="61"/>
        <v>0</v>
      </c>
      <c r="L140" s="22">
        <f t="shared" si="61"/>
        <v>0</v>
      </c>
      <c r="M140" s="22">
        <f t="shared" si="61"/>
        <v>0</v>
      </c>
      <c r="N140" s="22">
        <v>100</v>
      </c>
      <c r="O140" s="22">
        <f t="shared" ref="O140:O141" si="62">E140/D140*100</f>
        <v>0</v>
      </c>
      <c r="P140" s="10" t="s">
        <v>669</v>
      </c>
      <c r="Q140" s="86">
        <v>100</v>
      </c>
      <c r="R140" s="86"/>
      <c r="S140" s="23">
        <v>0</v>
      </c>
    </row>
    <row r="141" spans="1:21" ht="89.25" customHeight="1">
      <c r="A141" s="7" t="s">
        <v>599</v>
      </c>
      <c r="B141" s="155" t="s">
        <v>601</v>
      </c>
      <c r="C141" s="6" t="s">
        <v>548</v>
      </c>
      <c r="D141" s="130">
        <f>F141+H141+J141+L141</f>
        <v>1288</v>
      </c>
      <c r="E141" s="130">
        <f>G141+I141+K141+M141</f>
        <v>0</v>
      </c>
      <c r="F141" s="130">
        <v>0</v>
      </c>
      <c r="G141" s="130">
        <v>0</v>
      </c>
      <c r="H141" s="130">
        <v>1188</v>
      </c>
      <c r="I141" s="130">
        <v>0</v>
      </c>
      <c r="J141" s="130">
        <v>100</v>
      </c>
      <c r="K141" s="130">
        <v>0</v>
      </c>
      <c r="L141" s="130">
        <v>0</v>
      </c>
      <c r="M141" s="130">
        <v>0</v>
      </c>
      <c r="N141" s="130">
        <v>100</v>
      </c>
      <c r="O141" s="130">
        <f t="shared" si="62"/>
        <v>0</v>
      </c>
      <c r="P141" s="5" t="s">
        <v>669</v>
      </c>
      <c r="Q141" s="2">
        <v>100</v>
      </c>
      <c r="R141" s="2"/>
      <c r="S141" s="2">
        <v>0</v>
      </c>
    </row>
    <row r="142" spans="1:21" ht="125.25" customHeight="1">
      <c r="A142" s="26" t="s">
        <v>80</v>
      </c>
      <c r="B142" s="153" t="s">
        <v>167</v>
      </c>
      <c r="C142" s="41" t="s">
        <v>549</v>
      </c>
      <c r="D142" s="42">
        <f t="shared" ref="D142:L142" si="63">D143+D146</f>
        <v>65402.9</v>
      </c>
      <c r="E142" s="42">
        <f t="shared" si="63"/>
        <v>36374.6</v>
      </c>
      <c r="F142" s="42">
        <f t="shared" si="63"/>
        <v>0</v>
      </c>
      <c r="G142" s="42">
        <f t="shared" si="63"/>
        <v>0</v>
      </c>
      <c r="H142" s="42">
        <f t="shared" si="63"/>
        <v>0</v>
      </c>
      <c r="I142" s="42">
        <f t="shared" si="63"/>
        <v>0</v>
      </c>
      <c r="J142" s="42">
        <f t="shared" si="63"/>
        <v>65402.9</v>
      </c>
      <c r="K142" s="42">
        <f>K143+K146</f>
        <v>41178.43</v>
      </c>
      <c r="L142" s="42">
        <f t="shared" si="63"/>
        <v>0</v>
      </c>
      <c r="M142" s="42">
        <f>M143+M146</f>
        <v>0</v>
      </c>
      <c r="N142" s="42">
        <v>100</v>
      </c>
      <c r="O142" s="42">
        <f t="shared" si="59"/>
        <v>55.616188272997071</v>
      </c>
      <c r="P142" s="43" t="s">
        <v>271</v>
      </c>
      <c r="Q142" s="44">
        <v>100</v>
      </c>
      <c r="R142" s="44">
        <v>57.06</v>
      </c>
      <c r="S142" s="44">
        <f t="shared" si="43"/>
        <v>57.06</v>
      </c>
      <c r="T142" s="39"/>
      <c r="U142" s="39"/>
    </row>
    <row r="143" spans="1:21" s="24" customFormat="1" ht="127.5" customHeight="1">
      <c r="A143" s="21" t="s">
        <v>81</v>
      </c>
      <c r="B143" s="154" t="s">
        <v>373</v>
      </c>
      <c r="C143" s="32" t="s">
        <v>549</v>
      </c>
      <c r="D143" s="22">
        <f t="shared" ref="D143:M143" si="64">D144+D145</f>
        <v>68.900000000000006</v>
      </c>
      <c r="E143" s="22">
        <f t="shared" si="64"/>
        <v>57.5</v>
      </c>
      <c r="F143" s="22">
        <f t="shared" si="64"/>
        <v>0</v>
      </c>
      <c r="G143" s="22">
        <f t="shared" si="64"/>
        <v>0</v>
      </c>
      <c r="H143" s="22">
        <f t="shared" si="64"/>
        <v>0</v>
      </c>
      <c r="I143" s="22">
        <f t="shared" si="64"/>
        <v>0</v>
      </c>
      <c r="J143" s="22">
        <f t="shared" si="64"/>
        <v>68.900000000000006</v>
      </c>
      <c r="K143" s="22">
        <f t="shared" si="64"/>
        <v>57.5</v>
      </c>
      <c r="L143" s="22">
        <f t="shared" si="64"/>
        <v>0</v>
      </c>
      <c r="M143" s="22">
        <f t="shared" si="64"/>
        <v>0</v>
      </c>
      <c r="N143" s="22">
        <v>100</v>
      </c>
      <c r="O143" s="22">
        <f t="shared" si="59"/>
        <v>83.454281567489105</v>
      </c>
      <c r="P143" s="12" t="s">
        <v>452</v>
      </c>
      <c r="Q143" s="97">
        <v>19.331</v>
      </c>
      <c r="R143" s="90">
        <v>11.031000000000001</v>
      </c>
      <c r="S143" s="23">
        <f t="shared" si="43"/>
        <v>57.063783560084843</v>
      </c>
    </row>
    <row r="144" spans="1:21" ht="112.5" customHeight="1">
      <c r="A144" s="7" t="s">
        <v>148</v>
      </c>
      <c r="B144" s="155" t="s">
        <v>43</v>
      </c>
      <c r="C144" s="6" t="s">
        <v>549</v>
      </c>
      <c r="D144" s="79">
        <f>F144+H144+J144+L144</f>
        <v>68.900000000000006</v>
      </c>
      <c r="E144" s="79">
        <f>G144+I144+K144+M144</f>
        <v>57.5</v>
      </c>
      <c r="F144" s="79">
        <v>0</v>
      </c>
      <c r="G144" s="79">
        <v>0</v>
      </c>
      <c r="H144" s="79">
        <v>0</v>
      </c>
      <c r="I144" s="79">
        <v>0</v>
      </c>
      <c r="J144" s="79">
        <v>68.900000000000006</v>
      </c>
      <c r="K144" s="79">
        <v>57.5</v>
      </c>
      <c r="L144" s="79">
        <v>0</v>
      </c>
      <c r="M144" s="79">
        <v>0</v>
      </c>
      <c r="N144" s="79">
        <v>100</v>
      </c>
      <c r="O144" s="79">
        <f t="shared" si="59"/>
        <v>83.454281567489105</v>
      </c>
      <c r="P144" s="5" t="s">
        <v>272</v>
      </c>
      <c r="Q144" s="2">
        <v>70</v>
      </c>
      <c r="R144" s="2">
        <v>70</v>
      </c>
      <c r="S144" s="2">
        <f t="shared" si="43"/>
        <v>100</v>
      </c>
    </row>
    <row r="145" spans="1:19" ht="131.25" hidden="1" customHeight="1">
      <c r="A145" s="7" t="s">
        <v>149</v>
      </c>
      <c r="B145" s="155" t="s">
        <v>44</v>
      </c>
      <c r="C145" s="6" t="s">
        <v>549</v>
      </c>
      <c r="D145" s="79">
        <f>F145+H145+J145+L145</f>
        <v>0</v>
      </c>
      <c r="E145" s="79">
        <f>G145+I145+K145+M145</f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100</v>
      </c>
      <c r="O145" s="79" t="e">
        <f t="shared" si="59"/>
        <v>#DIV/0!</v>
      </c>
      <c r="P145" s="5" t="s">
        <v>273</v>
      </c>
      <c r="Q145" s="2">
        <v>0</v>
      </c>
      <c r="R145" s="2">
        <v>0</v>
      </c>
      <c r="S145" s="2">
        <v>0</v>
      </c>
    </row>
    <row r="146" spans="1:19" s="24" customFormat="1" ht="72">
      <c r="A146" s="21" t="s">
        <v>150</v>
      </c>
      <c r="B146" s="154" t="s">
        <v>20</v>
      </c>
      <c r="C146" s="32" t="s">
        <v>549</v>
      </c>
      <c r="D146" s="22">
        <f>D147</f>
        <v>65334</v>
      </c>
      <c r="E146" s="22">
        <f>E147</f>
        <v>36317.1</v>
      </c>
      <c r="F146" s="22">
        <f>F147</f>
        <v>0</v>
      </c>
      <c r="G146" s="22">
        <f t="shared" ref="G146:M146" si="65">G147</f>
        <v>0</v>
      </c>
      <c r="H146" s="22">
        <f t="shared" si="65"/>
        <v>0</v>
      </c>
      <c r="I146" s="22">
        <f t="shared" si="65"/>
        <v>0</v>
      </c>
      <c r="J146" s="22">
        <f t="shared" si="65"/>
        <v>65334</v>
      </c>
      <c r="K146" s="22">
        <f>K147</f>
        <v>41120.93</v>
      </c>
      <c r="L146" s="22">
        <f t="shared" si="65"/>
        <v>0</v>
      </c>
      <c r="M146" s="22">
        <f t="shared" si="65"/>
        <v>0</v>
      </c>
      <c r="N146" s="22">
        <v>100</v>
      </c>
      <c r="O146" s="22">
        <f t="shared" si="59"/>
        <v>55.58683074662504</v>
      </c>
      <c r="P146" s="10" t="s">
        <v>251</v>
      </c>
      <c r="Q146" s="23">
        <v>100</v>
      </c>
      <c r="R146" s="23">
        <v>55.62</v>
      </c>
      <c r="S146" s="23">
        <f t="shared" si="43"/>
        <v>55.620000000000005</v>
      </c>
    </row>
    <row r="147" spans="1:19" ht="98.25" customHeight="1">
      <c r="A147" s="7" t="s">
        <v>151</v>
      </c>
      <c r="B147" s="155" t="s">
        <v>374</v>
      </c>
      <c r="C147" s="6" t="s">
        <v>549</v>
      </c>
      <c r="D147" s="79">
        <f>SUM(D148:D152)</f>
        <v>65334</v>
      </c>
      <c r="E147" s="79">
        <f>SUM(E148:E152)</f>
        <v>36317.1</v>
      </c>
      <c r="F147" s="79">
        <f>SUM(F148:F152)</f>
        <v>0</v>
      </c>
      <c r="G147" s="79">
        <f t="shared" ref="G147:M147" si="66">SUM(G148:G152)</f>
        <v>0</v>
      </c>
      <c r="H147" s="79">
        <f t="shared" si="66"/>
        <v>0</v>
      </c>
      <c r="I147" s="79">
        <f t="shared" si="66"/>
        <v>0</v>
      </c>
      <c r="J147" s="79">
        <f t="shared" si="66"/>
        <v>65334</v>
      </c>
      <c r="K147" s="79">
        <v>41120.93</v>
      </c>
      <c r="L147" s="79">
        <f t="shared" si="66"/>
        <v>0</v>
      </c>
      <c r="M147" s="79">
        <f t="shared" si="66"/>
        <v>0</v>
      </c>
      <c r="N147" s="79">
        <v>100</v>
      </c>
      <c r="O147" s="79">
        <f t="shared" si="59"/>
        <v>55.58683074662504</v>
      </c>
      <c r="P147" s="5" t="s">
        <v>251</v>
      </c>
      <c r="Q147" s="2">
        <v>100</v>
      </c>
      <c r="R147" s="2">
        <v>100</v>
      </c>
      <c r="S147" s="2">
        <f t="shared" si="43"/>
        <v>100</v>
      </c>
    </row>
    <row r="148" spans="1:19" ht="63" customHeight="1">
      <c r="A148" s="132" t="s">
        <v>523</v>
      </c>
      <c r="B148" s="157" t="s">
        <v>522</v>
      </c>
      <c r="C148" s="6" t="s">
        <v>549</v>
      </c>
      <c r="D148" s="79">
        <f>F148+H148+J148+L148</f>
        <v>2653.9</v>
      </c>
      <c r="E148" s="79">
        <f>G148+I148+K148+M148</f>
        <v>1553.9</v>
      </c>
      <c r="F148" s="25">
        <v>0</v>
      </c>
      <c r="G148" s="25">
        <v>0</v>
      </c>
      <c r="H148" s="25">
        <v>0</v>
      </c>
      <c r="I148" s="25">
        <v>0</v>
      </c>
      <c r="J148" s="25">
        <v>2653.9</v>
      </c>
      <c r="K148" s="25">
        <v>1553.9</v>
      </c>
      <c r="L148" s="25">
        <v>0</v>
      </c>
      <c r="M148" s="25">
        <v>0</v>
      </c>
      <c r="N148" s="25">
        <v>100</v>
      </c>
      <c r="O148" s="79">
        <f t="shared" si="59"/>
        <v>58.551565620407708</v>
      </c>
      <c r="P148" s="5" t="s">
        <v>251</v>
      </c>
      <c r="Q148" s="2">
        <v>100</v>
      </c>
      <c r="R148" s="173">
        <v>58.55</v>
      </c>
      <c r="S148" s="2">
        <f t="shared" si="43"/>
        <v>58.550000000000004</v>
      </c>
    </row>
    <row r="149" spans="1:19" ht="63" customHeight="1">
      <c r="A149" s="132" t="s">
        <v>524</v>
      </c>
      <c r="B149" s="157" t="s">
        <v>519</v>
      </c>
      <c r="C149" s="6" t="s">
        <v>549</v>
      </c>
      <c r="D149" s="79">
        <f>F149+H149+J149+L149</f>
        <v>17588.400000000001</v>
      </c>
      <c r="E149" s="79">
        <f>G149+I149+K149+M149</f>
        <v>9849</v>
      </c>
      <c r="F149" s="25">
        <v>0</v>
      </c>
      <c r="G149" s="25">
        <v>0</v>
      </c>
      <c r="H149" s="25">
        <v>0</v>
      </c>
      <c r="I149" s="25">
        <v>0</v>
      </c>
      <c r="J149" s="25">
        <v>17588.400000000001</v>
      </c>
      <c r="K149" s="25">
        <v>9849</v>
      </c>
      <c r="L149" s="25">
        <v>0</v>
      </c>
      <c r="M149" s="25">
        <v>0</v>
      </c>
      <c r="N149" s="25">
        <v>100</v>
      </c>
      <c r="O149" s="79">
        <f>E149/D149*100</f>
        <v>55.99713447499488</v>
      </c>
      <c r="P149" s="5" t="s">
        <v>251</v>
      </c>
      <c r="Q149" s="2">
        <v>100</v>
      </c>
      <c r="R149" s="2">
        <v>56</v>
      </c>
      <c r="S149" s="2">
        <f t="shared" si="43"/>
        <v>56.000000000000007</v>
      </c>
    </row>
    <row r="150" spans="1:19" ht="63.75" hidden="1" customHeight="1">
      <c r="A150" s="132" t="s">
        <v>525</v>
      </c>
      <c r="B150" s="157" t="s">
        <v>520</v>
      </c>
      <c r="C150" s="6" t="s">
        <v>549</v>
      </c>
      <c r="D150" s="79">
        <f t="shared" ref="D150:D152" si="67">F150+H150+J150+L150</f>
        <v>0</v>
      </c>
      <c r="E150" s="79">
        <f t="shared" ref="E150:E152" si="68">G150+I150+K150+M150</f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79">
        <v>0</v>
      </c>
      <c r="P150" s="5" t="s">
        <v>251</v>
      </c>
      <c r="Q150" s="2" t="s">
        <v>437</v>
      </c>
      <c r="R150" s="2" t="s">
        <v>437</v>
      </c>
      <c r="S150" s="2">
        <v>0</v>
      </c>
    </row>
    <row r="151" spans="1:19" ht="63" hidden="1" customHeight="1">
      <c r="A151" s="132" t="s">
        <v>526</v>
      </c>
      <c r="B151" s="157" t="s">
        <v>521</v>
      </c>
      <c r="C151" s="6" t="s">
        <v>549</v>
      </c>
      <c r="D151" s="79">
        <f t="shared" si="67"/>
        <v>0</v>
      </c>
      <c r="E151" s="79">
        <f t="shared" si="68"/>
        <v>0</v>
      </c>
      <c r="F151" s="25">
        <v>0</v>
      </c>
      <c r="G151" s="25">
        <v>0</v>
      </c>
      <c r="H151" s="25">
        <v>0</v>
      </c>
      <c r="I151" s="25">
        <v>0</v>
      </c>
      <c r="J151" s="25"/>
      <c r="K151" s="25"/>
      <c r="L151" s="25">
        <v>0</v>
      </c>
      <c r="M151" s="25">
        <v>0</v>
      </c>
      <c r="N151" s="25">
        <v>100</v>
      </c>
      <c r="O151" s="79" t="e">
        <f t="shared" si="59"/>
        <v>#DIV/0!</v>
      </c>
      <c r="P151" s="5" t="s">
        <v>251</v>
      </c>
      <c r="Q151" s="2" t="s">
        <v>437</v>
      </c>
      <c r="R151" s="2" t="s">
        <v>437</v>
      </c>
      <c r="S151" s="2" t="s">
        <v>437</v>
      </c>
    </row>
    <row r="152" spans="1:19" ht="63" customHeight="1">
      <c r="A152" s="132" t="s">
        <v>546</v>
      </c>
      <c r="B152" s="157" t="s">
        <v>543</v>
      </c>
      <c r="C152" s="60" t="s">
        <v>544</v>
      </c>
      <c r="D152" s="79">
        <f t="shared" si="67"/>
        <v>45091.7</v>
      </c>
      <c r="E152" s="79">
        <f t="shared" si="68"/>
        <v>24914.2</v>
      </c>
      <c r="F152" s="25"/>
      <c r="G152" s="25"/>
      <c r="H152" s="25"/>
      <c r="I152" s="25"/>
      <c r="J152" s="25">
        <v>45091.7</v>
      </c>
      <c r="K152" s="25">
        <v>24914.2</v>
      </c>
      <c r="L152" s="25"/>
      <c r="M152" s="25"/>
      <c r="N152" s="25">
        <v>100</v>
      </c>
      <c r="O152" s="130">
        <f t="shared" si="59"/>
        <v>55.252296985919813</v>
      </c>
      <c r="P152" s="5" t="s">
        <v>251</v>
      </c>
      <c r="Q152" s="2">
        <v>100</v>
      </c>
      <c r="R152" s="2">
        <v>55.25</v>
      </c>
      <c r="S152" s="2">
        <f t="shared" si="43"/>
        <v>55.25</v>
      </c>
    </row>
    <row r="153" spans="1:19" s="30" customFormat="1" ht="74.25" customHeight="1">
      <c r="A153" s="63" t="s">
        <v>82</v>
      </c>
      <c r="B153" s="158" t="s">
        <v>195</v>
      </c>
      <c r="C153" s="66" t="s">
        <v>539</v>
      </c>
      <c r="D153" s="69">
        <f>D156+D157+D159+D159+D160+D161+D162+D163+D164+D165+D166</f>
        <v>170203.37999999998</v>
      </c>
      <c r="E153" s="69">
        <f t="shared" ref="E153:M153" si="69">E156+E157+E159+E161+E162+E163+E164+E165</f>
        <v>9051.1700000000019</v>
      </c>
      <c r="F153" s="69">
        <f t="shared" si="69"/>
        <v>3250.74</v>
      </c>
      <c r="G153" s="69">
        <f t="shared" si="69"/>
        <v>177.31</v>
      </c>
      <c r="H153" s="69">
        <f t="shared" si="69"/>
        <v>137615.78</v>
      </c>
      <c r="I153" s="69">
        <f t="shared" si="69"/>
        <v>3856.31</v>
      </c>
      <c r="J153" s="69">
        <f t="shared" si="69"/>
        <v>29336.86</v>
      </c>
      <c r="K153" s="69">
        <f t="shared" si="69"/>
        <v>5017.55</v>
      </c>
      <c r="L153" s="69">
        <f t="shared" si="69"/>
        <v>0</v>
      </c>
      <c r="M153" s="69">
        <f t="shared" si="69"/>
        <v>0</v>
      </c>
      <c r="N153" s="69">
        <v>100</v>
      </c>
      <c r="O153" s="69">
        <f t="shared" si="59"/>
        <v>5.3178556148532437</v>
      </c>
      <c r="P153" s="9" t="s">
        <v>274</v>
      </c>
      <c r="Q153" s="47">
        <v>65.8</v>
      </c>
      <c r="R153" s="47">
        <v>65.7</v>
      </c>
      <c r="S153" s="47">
        <f t="shared" si="43"/>
        <v>99.848024316109431</v>
      </c>
    </row>
    <row r="154" spans="1:19" s="30" customFormat="1" ht="39" customHeight="1">
      <c r="A154" s="64"/>
      <c r="B154" s="159"/>
      <c r="C154" s="67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9" t="s">
        <v>275</v>
      </c>
      <c r="Q154" s="47">
        <v>62.7</v>
      </c>
      <c r="R154" s="47">
        <v>62.6</v>
      </c>
      <c r="S154" s="47">
        <f t="shared" si="43"/>
        <v>99.840510366826152</v>
      </c>
    </row>
    <row r="155" spans="1:19" s="30" customFormat="1" ht="41.25" customHeight="1">
      <c r="A155" s="65"/>
      <c r="B155" s="160"/>
      <c r="C155" s="68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9" t="s">
        <v>276</v>
      </c>
      <c r="Q155" s="47">
        <v>61.8</v>
      </c>
      <c r="R155" s="47">
        <v>61.7</v>
      </c>
      <c r="S155" s="47">
        <f t="shared" si="43"/>
        <v>99.838187702265373</v>
      </c>
    </row>
    <row r="156" spans="1:19" ht="124.5" customHeight="1">
      <c r="A156" s="7" t="s">
        <v>306</v>
      </c>
      <c r="B156" s="45" t="s">
        <v>375</v>
      </c>
      <c r="C156" s="6" t="s">
        <v>539</v>
      </c>
      <c r="D156" s="79">
        <f t="shared" ref="D156:E166" si="70">F156+H156+J156+L156</f>
        <v>300</v>
      </c>
      <c r="E156" s="79">
        <f t="shared" ref="E156:E165" si="71">G156+I156+K156+M156</f>
        <v>300</v>
      </c>
      <c r="F156" s="79">
        <v>0</v>
      </c>
      <c r="G156" s="79">
        <v>0</v>
      </c>
      <c r="H156" s="79">
        <v>0</v>
      </c>
      <c r="I156" s="79">
        <v>0</v>
      </c>
      <c r="J156" s="79">
        <v>300</v>
      </c>
      <c r="K156" s="79">
        <v>300</v>
      </c>
      <c r="L156" s="79">
        <v>0</v>
      </c>
      <c r="M156" s="79">
        <v>0</v>
      </c>
      <c r="N156" s="79">
        <v>100</v>
      </c>
      <c r="O156" s="79">
        <f>E156/D156*100</f>
        <v>100</v>
      </c>
      <c r="P156" s="5" t="s">
        <v>277</v>
      </c>
      <c r="Q156" s="2">
        <v>100</v>
      </c>
      <c r="R156" s="2">
        <v>100</v>
      </c>
      <c r="S156" s="2">
        <f t="shared" si="43"/>
        <v>100</v>
      </c>
    </row>
    <row r="157" spans="1:19" ht="61.5" customHeight="1">
      <c r="A157" s="7" t="s">
        <v>305</v>
      </c>
      <c r="B157" s="45" t="s">
        <v>304</v>
      </c>
      <c r="C157" s="6" t="s">
        <v>539</v>
      </c>
      <c r="D157" s="143">
        <f t="shared" si="70"/>
        <v>12600</v>
      </c>
      <c r="E157" s="143">
        <f t="shared" si="71"/>
        <v>0</v>
      </c>
      <c r="F157" s="143">
        <v>0</v>
      </c>
      <c r="G157" s="143">
        <v>0</v>
      </c>
      <c r="H157" s="143">
        <v>12600</v>
      </c>
      <c r="I157" s="143">
        <v>0</v>
      </c>
      <c r="J157" s="143">
        <v>0</v>
      </c>
      <c r="K157" s="143">
        <v>0</v>
      </c>
      <c r="L157" s="143">
        <v>0</v>
      </c>
      <c r="M157" s="143">
        <v>0</v>
      </c>
      <c r="N157" s="143">
        <v>100</v>
      </c>
      <c r="O157" s="143">
        <f>E157/D157*100</f>
        <v>0</v>
      </c>
      <c r="P157" s="5" t="s">
        <v>275</v>
      </c>
      <c r="Q157" s="149">
        <v>62.7</v>
      </c>
      <c r="R157" s="149">
        <v>62.6</v>
      </c>
      <c r="S157" s="2">
        <f t="shared" si="43"/>
        <v>99.840510366826152</v>
      </c>
    </row>
    <row r="158" spans="1:19" ht="51" customHeight="1">
      <c r="A158" s="7" t="s">
        <v>307</v>
      </c>
      <c r="B158" s="169" t="s">
        <v>376</v>
      </c>
      <c r="C158" s="6" t="s">
        <v>539</v>
      </c>
      <c r="D158" s="143">
        <f t="shared" si="70"/>
        <v>0</v>
      </c>
      <c r="E158" s="143">
        <f t="shared" si="71"/>
        <v>0</v>
      </c>
      <c r="F158" s="143">
        <v>0</v>
      </c>
      <c r="G158" s="143">
        <v>0</v>
      </c>
      <c r="H158" s="143">
        <v>0</v>
      </c>
      <c r="I158" s="143">
        <v>0</v>
      </c>
      <c r="J158" s="143">
        <v>0</v>
      </c>
      <c r="K158" s="143">
        <v>0</v>
      </c>
      <c r="L158" s="143">
        <v>0</v>
      </c>
      <c r="M158" s="143">
        <v>0</v>
      </c>
      <c r="N158" s="143">
        <v>0</v>
      </c>
      <c r="O158" s="143">
        <v>0</v>
      </c>
      <c r="P158" s="5" t="s">
        <v>276</v>
      </c>
      <c r="Q158" s="149">
        <v>61.8</v>
      </c>
      <c r="R158" s="149">
        <v>61.7</v>
      </c>
      <c r="S158" s="2">
        <f t="shared" si="43"/>
        <v>99.838187702265373</v>
      </c>
    </row>
    <row r="159" spans="1:19" ht="113.25" customHeight="1">
      <c r="A159" s="7" t="s">
        <v>308</v>
      </c>
      <c r="B159" s="45" t="s">
        <v>189</v>
      </c>
      <c r="C159" s="6" t="s">
        <v>539</v>
      </c>
      <c r="D159" s="79">
        <f t="shared" si="70"/>
        <v>0</v>
      </c>
      <c r="E159" s="79">
        <f t="shared" si="71"/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5" t="s">
        <v>450</v>
      </c>
      <c r="Q159" s="2">
        <v>90</v>
      </c>
      <c r="R159" s="2">
        <v>90</v>
      </c>
      <c r="S159" s="2">
        <f t="shared" si="43"/>
        <v>100</v>
      </c>
    </row>
    <row r="160" spans="1:19" ht="61.5" customHeight="1">
      <c r="A160" s="7" t="s">
        <v>377</v>
      </c>
      <c r="B160" s="45" t="s">
        <v>378</v>
      </c>
      <c r="C160" s="6" t="s">
        <v>539</v>
      </c>
      <c r="D160" s="79">
        <f t="shared" si="70"/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5" t="s">
        <v>418</v>
      </c>
      <c r="Q160" s="59">
        <v>1</v>
      </c>
      <c r="R160" s="59">
        <v>2</v>
      </c>
      <c r="S160" s="2">
        <f>R160/Q160*100</f>
        <v>200</v>
      </c>
    </row>
    <row r="161" spans="1:19" ht="72.75" customHeight="1">
      <c r="A161" s="45" t="s">
        <v>309</v>
      </c>
      <c r="B161" s="45" t="s">
        <v>190</v>
      </c>
      <c r="C161" s="6" t="s">
        <v>539</v>
      </c>
      <c r="D161" s="143">
        <f t="shared" si="70"/>
        <v>6486.92</v>
      </c>
      <c r="E161" s="143">
        <f t="shared" si="71"/>
        <v>3825.02</v>
      </c>
      <c r="F161" s="143">
        <v>0</v>
      </c>
      <c r="G161" s="143">
        <v>0</v>
      </c>
      <c r="H161" s="143">
        <v>6486.92</v>
      </c>
      <c r="I161" s="143">
        <v>3825.02</v>
      </c>
      <c r="J161" s="143">
        <v>0</v>
      </c>
      <c r="K161" s="143">
        <v>0</v>
      </c>
      <c r="L161" s="143">
        <v>0</v>
      </c>
      <c r="M161" s="143">
        <v>0</v>
      </c>
      <c r="N161" s="143">
        <v>100</v>
      </c>
      <c r="O161" s="143">
        <f>E161/D161*100</f>
        <v>58.965117497980543</v>
      </c>
      <c r="P161" s="5" t="s">
        <v>274</v>
      </c>
      <c r="Q161" s="85">
        <v>65.8</v>
      </c>
      <c r="R161" s="85">
        <v>65.7</v>
      </c>
      <c r="S161" s="2">
        <f t="shared" si="43"/>
        <v>99.848024316109431</v>
      </c>
    </row>
    <row r="162" spans="1:19" ht="195" customHeight="1">
      <c r="A162" s="45" t="s">
        <v>310</v>
      </c>
      <c r="B162" s="45" t="s">
        <v>196</v>
      </c>
      <c r="C162" s="6" t="s">
        <v>539</v>
      </c>
      <c r="D162" s="79">
        <f t="shared" si="70"/>
        <v>146381.85999999999</v>
      </c>
      <c r="E162" s="79">
        <f t="shared" si="71"/>
        <v>4687.2</v>
      </c>
      <c r="F162" s="79">
        <v>0</v>
      </c>
      <c r="G162" s="79">
        <v>0</v>
      </c>
      <c r="H162" s="79">
        <v>117955.2</v>
      </c>
      <c r="I162" s="79">
        <v>0</v>
      </c>
      <c r="J162" s="79">
        <v>28426.66</v>
      </c>
      <c r="K162" s="79">
        <v>4687.2</v>
      </c>
      <c r="L162" s="79">
        <v>0</v>
      </c>
      <c r="M162" s="79">
        <v>0</v>
      </c>
      <c r="N162" s="79">
        <v>100</v>
      </c>
      <c r="O162" s="79">
        <f>E162/D162*100</f>
        <v>3.2020360992817007</v>
      </c>
      <c r="P162" s="5" t="s">
        <v>301</v>
      </c>
      <c r="Q162" s="85">
        <v>4</v>
      </c>
      <c r="R162" s="85">
        <v>3.7</v>
      </c>
      <c r="S162" s="2">
        <f t="shared" si="43"/>
        <v>92.5</v>
      </c>
    </row>
    <row r="163" spans="1:19" ht="222" customHeight="1">
      <c r="A163" s="45" t="s">
        <v>311</v>
      </c>
      <c r="B163" s="45" t="s">
        <v>197</v>
      </c>
      <c r="C163" s="6" t="s">
        <v>539</v>
      </c>
      <c r="D163" s="79">
        <f t="shared" si="70"/>
        <v>0</v>
      </c>
      <c r="E163" s="79">
        <f t="shared" si="71"/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81" t="s">
        <v>302</v>
      </c>
      <c r="Q163" s="98">
        <v>100</v>
      </c>
      <c r="R163" s="98">
        <v>100</v>
      </c>
      <c r="S163" s="2">
        <f t="shared" si="43"/>
        <v>100</v>
      </c>
    </row>
    <row r="164" spans="1:19" ht="102" customHeight="1">
      <c r="A164" s="7" t="s">
        <v>312</v>
      </c>
      <c r="B164" s="45" t="s">
        <v>198</v>
      </c>
      <c r="C164" s="6" t="s">
        <v>539</v>
      </c>
      <c r="D164" s="79">
        <f t="shared" si="70"/>
        <v>100</v>
      </c>
      <c r="E164" s="79">
        <f t="shared" si="71"/>
        <v>0</v>
      </c>
      <c r="F164" s="79">
        <v>0</v>
      </c>
      <c r="G164" s="79">
        <v>0</v>
      </c>
      <c r="H164" s="79">
        <v>0</v>
      </c>
      <c r="I164" s="79">
        <v>0</v>
      </c>
      <c r="J164" s="79">
        <v>100</v>
      </c>
      <c r="K164" s="79">
        <v>0</v>
      </c>
      <c r="L164" s="79">
        <v>0</v>
      </c>
      <c r="M164" s="79">
        <v>0</v>
      </c>
      <c r="N164" s="79">
        <v>100</v>
      </c>
      <c r="O164" s="79">
        <f>E164/D164%</f>
        <v>0</v>
      </c>
      <c r="P164" s="5" t="s">
        <v>303</v>
      </c>
      <c r="Q164" s="89">
        <v>2</v>
      </c>
      <c r="R164" s="89">
        <v>4</v>
      </c>
      <c r="S164" s="2">
        <f t="shared" ref="S164:S208" si="72">R164/Q164*100</f>
        <v>200</v>
      </c>
    </row>
    <row r="165" spans="1:19" ht="63.75" customHeight="1">
      <c r="A165" s="7" t="s">
        <v>379</v>
      </c>
      <c r="B165" s="45" t="s">
        <v>313</v>
      </c>
      <c r="C165" s="6" t="s">
        <v>539</v>
      </c>
      <c r="D165" s="79">
        <f t="shared" si="70"/>
        <v>4334.5999999999995</v>
      </c>
      <c r="E165" s="79">
        <f t="shared" si="71"/>
        <v>238.95</v>
      </c>
      <c r="F165" s="79">
        <v>3250.74</v>
      </c>
      <c r="G165" s="79">
        <v>177.31</v>
      </c>
      <c r="H165" s="79">
        <v>573.66</v>
      </c>
      <c r="I165" s="79">
        <v>31.29</v>
      </c>
      <c r="J165" s="79">
        <v>510.2</v>
      </c>
      <c r="K165" s="79">
        <v>30.35</v>
      </c>
      <c r="L165" s="79">
        <v>0</v>
      </c>
      <c r="M165" s="79">
        <v>0</v>
      </c>
      <c r="N165" s="79">
        <v>0</v>
      </c>
      <c r="O165" s="79">
        <v>100</v>
      </c>
      <c r="P165" s="5" t="s">
        <v>314</v>
      </c>
      <c r="Q165" s="89">
        <v>1</v>
      </c>
      <c r="R165" s="89">
        <v>0</v>
      </c>
      <c r="S165" s="2">
        <f t="shared" si="72"/>
        <v>0</v>
      </c>
    </row>
    <row r="166" spans="1:19" ht="90" customHeight="1">
      <c r="A166" s="7" t="s">
        <v>447</v>
      </c>
      <c r="B166" s="45" t="s">
        <v>448</v>
      </c>
      <c r="C166" s="6" t="s">
        <v>539</v>
      </c>
      <c r="D166" s="79">
        <f t="shared" si="70"/>
        <v>0</v>
      </c>
      <c r="E166" s="79">
        <f t="shared" si="70"/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5" t="s">
        <v>451</v>
      </c>
      <c r="Q166" s="89">
        <v>14</v>
      </c>
      <c r="R166" s="89">
        <v>3</v>
      </c>
      <c r="S166" s="2">
        <f t="shared" si="72"/>
        <v>21.428571428571427</v>
      </c>
    </row>
    <row r="167" spans="1:19" s="30" customFormat="1" ht="128.25" customHeight="1">
      <c r="A167" s="61" t="s">
        <v>83</v>
      </c>
      <c r="B167" s="26" t="s">
        <v>179</v>
      </c>
      <c r="C167" s="27" t="s">
        <v>449</v>
      </c>
      <c r="D167" s="28">
        <f t="shared" ref="D167:L167" si="73">D168+D176+D182</f>
        <v>68439</v>
      </c>
      <c r="E167" s="28">
        <f t="shared" si="73"/>
        <v>35490.6</v>
      </c>
      <c r="F167" s="28">
        <f t="shared" si="73"/>
        <v>0</v>
      </c>
      <c r="G167" s="28">
        <f t="shared" si="73"/>
        <v>0</v>
      </c>
      <c r="H167" s="28">
        <f t="shared" si="73"/>
        <v>48321</v>
      </c>
      <c r="I167" s="28">
        <f>I168+I176+I182</f>
        <v>24390.200000000004</v>
      </c>
      <c r="J167" s="28">
        <f t="shared" si="73"/>
        <v>20118</v>
      </c>
      <c r="K167" s="28">
        <f t="shared" si="73"/>
        <v>11100.400000000001</v>
      </c>
      <c r="L167" s="28">
        <f t="shared" si="73"/>
        <v>0</v>
      </c>
      <c r="M167" s="28">
        <v>0</v>
      </c>
      <c r="N167" s="28">
        <v>100</v>
      </c>
      <c r="O167" s="28">
        <f>E167/D167*100</f>
        <v>51.857274361109894</v>
      </c>
      <c r="P167" s="9" t="s">
        <v>278</v>
      </c>
      <c r="Q167" s="99" t="s">
        <v>559</v>
      </c>
      <c r="R167" s="100">
        <v>9.2100000000000009</v>
      </c>
      <c r="S167" s="47">
        <v>100</v>
      </c>
    </row>
    <row r="168" spans="1:19" s="24" customFormat="1" ht="112.5" customHeight="1">
      <c r="A168" s="21" t="s">
        <v>84</v>
      </c>
      <c r="B168" s="140" t="s">
        <v>45</v>
      </c>
      <c r="C168" s="32" t="s">
        <v>539</v>
      </c>
      <c r="D168" s="22">
        <f>D172+D173</f>
        <v>1540</v>
      </c>
      <c r="E168" s="22">
        <f>E172+E173</f>
        <v>1368.4</v>
      </c>
      <c r="F168" s="22">
        <f t="shared" ref="F168:L168" si="74">F169+F170+F171+F172+F173+F174+F175</f>
        <v>0</v>
      </c>
      <c r="G168" s="22">
        <f t="shared" si="74"/>
        <v>0</v>
      </c>
      <c r="H168" s="22">
        <f t="shared" si="74"/>
        <v>0</v>
      </c>
      <c r="I168" s="22">
        <f t="shared" si="74"/>
        <v>229.4</v>
      </c>
      <c r="J168" s="22">
        <f t="shared" si="74"/>
        <v>1540</v>
      </c>
      <c r="K168" s="22">
        <f t="shared" si="74"/>
        <v>1139</v>
      </c>
      <c r="L168" s="22">
        <f t="shared" si="74"/>
        <v>0</v>
      </c>
      <c r="M168" s="22">
        <f>M169+M170+M171+M172+M173+M174+M175</f>
        <v>0</v>
      </c>
      <c r="N168" s="22">
        <v>100</v>
      </c>
      <c r="O168" s="22">
        <f>E168/D168*100</f>
        <v>88.857142857142861</v>
      </c>
      <c r="P168" s="10" t="s">
        <v>279</v>
      </c>
      <c r="Q168" s="101" t="s">
        <v>560</v>
      </c>
      <c r="R168" s="23">
        <v>4.28</v>
      </c>
      <c r="S168" s="23">
        <v>100</v>
      </c>
    </row>
    <row r="169" spans="1:19" ht="75" customHeight="1">
      <c r="A169" s="7" t="s">
        <v>128</v>
      </c>
      <c r="B169" s="45" t="s">
        <v>191</v>
      </c>
      <c r="C169" s="6" t="s">
        <v>539</v>
      </c>
      <c r="D169" s="79">
        <f t="shared" ref="D169:E175" si="75">F169+H169+J169+L169</f>
        <v>0</v>
      </c>
      <c r="E169" s="79">
        <f t="shared" si="75"/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5" t="s">
        <v>280</v>
      </c>
      <c r="Q169" s="102" t="s">
        <v>446</v>
      </c>
      <c r="R169" s="102" t="s">
        <v>446</v>
      </c>
      <c r="S169" s="2">
        <v>100</v>
      </c>
    </row>
    <row r="170" spans="1:19" ht="79.5" customHeight="1">
      <c r="A170" s="7" t="s">
        <v>152</v>
      </c>
      <c r="B170" s="45" t="s">
        <v>192</v>
      </c>
      <c r="C170" s="6" t="s">
        <v>539</v>
      </c>
      <c r="D170" s="79">
        <f t="shared" si="75"/>
        <v>0</v>
      </c>
      <c r="E170" s="79">
        <f t="shared" si="75"/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5" t="s">
        <v>281</v>
      </c>
      <c r="Q170" s="4" t="s">
        <v>419</v>
      </c>
      <c r="R170" s="85" t="s">
        <v>419</v>
      </c>
      <c r="S170" s="2">
        <v>100</v>
      </c>
    </row>
    <row r="171" spans="1:19" ht="114" customHeight="1">
      <c r="A171" s="7" t="s">
        <v>153</v>
      </c>
      <c r="B171" s="45" t="s">
        <v>193</v>
      </c>
      <c r="C171" s="6" t="s">
        <v>539</v>
      </c>
      <c r="D171" s="79">
        <f t="shared" si="75"/>
        <v>0</v>
      </c>
      <c r="E171" s="79">
        <f t="shared" si="75"/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5" t="s">
        <v>282</v>
      </c>
      <c r="Q171" s="102" t="s">
        <v>536</v>
      </c>
      <c r="R171" s="102" t="s">
        <v>536</v>
      </c>
      <c r="S171" s="2">
        <v>100</v>
      </c>
    </row>
    <row r="172" spans="1:19" ht="126.75" customHeight="1">
      <c r="A172" s="7" t="s">
        <v>154</v>
      </c>
      <c r="B172" s="45" t="s">
        <v>46</v>
      </c>
      <c r="C172" s="6" t="s">
        <v>539</v>
      </c>
      <c r="D172" s="79">
        <f t="shared" si="75"/>
        <v>1540</v>
      </c>
      <c r="E172" s="79">
        <f t="shared" si="75"/>
        <v>1368.4</v>
      </c>
      <c r="F172" s="79">
        <v>0</v>
      </c>
      <c r="G172" s="79">
        <v>0</v>
      </c>
      <c r="H172" s="79">
        <v>0</v>
      </c>
      <c r="I172" s="79">
        <v>229.4</v>
      </c>
      <c r="J172" s="79">
        <v>1540</v>
      </c>
      <c r="K172" s="79">
        <v>1139</v>
      </c>
      <c r="L172" s="79">
        <v>0</v>
      </c>
      <c r="M172" s="79">
        <v>0</v>
      </c>
      <c r="N172" s="79">
        <v>100</v>
      </c>
      <c r="O172" s="79">
        <f>E172/D172*100</f>
        <v>88.857142857142861</v>
      </c>
      <c r="P172" s="5" t="s">
        <v>315</v>
      </c>
      <c r="Q172" s="37" t="s">
        <v>561</v>
      </c>
      <c r="R172" s="2">
        <v>0.21</v>
      </c>
      <c r="S172" s="2">
        <v>100</v>
      </c>
    </row>
    <row r="173" spans="1:19" ht="132.75" customHeight="1">
      <c r="A173" s="7" t="s">
        <v>155</v>
      </c>
      <c r="B173" s="45" t="s">
        <v>47</v>
      </c>
      <c r="C173" s="6" t="s">
        <v>539</v>
      </c>
      <c r="D173" s="79">
        <f t="shared" si="75"/>
        <v>0</v>
      </c>
      <c r="E173" s="79">
        <f t="shared" si="75"/>
        <v>0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79">
        <v>0</v>
      </c>
      <c r="M173" s="79">
        <v>0</v>
      </c>
      <c r="N173" s="79">
        <v>0</v>
      </c>
      <c r="O173" s="79">
        <v>0</v>
      </c>
      <c r="P173" s="5" t="s">
        <v>283</v>
      </c>
      <c r="Q173" s="37" t="s">
        <v>562</v>
      </c>
      <c r="R173" s="2">
        <v>0</v>
      </c>
      <c r="S173" s="2">
        <v>100</v>
      </c>
    </row>
    <row r="174" spans="1:19" ht="213" customHeight="1">
      <c r="A174" s="7" t="s">
        <v>156</v>
      </c>
      <c r="B174" s="45" t="s">
        <v>157</v>
      </c>
      <c r="C174" s="6" t="s">
        <v>539</v>
      </c>
      <c r="D174" s="79">
        <f t="shared" si="75"/>
        <v>0</v>
      </c>
      <c r="E174" s="79">
        <f t="shared" si="75"/>
        <v>0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79">
        <v>0</v>
      </c>
      <c r="M174" s="79">
        <v>0</v>
      </c>
      <c r="N174" s="79">
        <v>0</v>
      </c>
      <c r="O174" s="79">
        <v>0</v>
      </c>
      <c r="P174" s="5" t="s">
        <v>316</v>
      </c>
      <c r="Q174" s="2">
        <v>100</v>
      </c>
      <c r="R174" s="2">
        <v>100</v>
      </c>
      <c r="S174" s="2">
        <f t="shared" si="72"/>
        <v>100</v>
      </c>
    </row>
    <row r="175" spans="1:19" ht="161.25" customHeight="1">
      <c r="A175" s="7" t="s">
        <v>158</v>
      </c>
      <c r="B175" s="45" t="s">
        <v>194</v>
      </c>
      <c r="C175" s="6" t="s">
        <v>539</v>
      </c>
      <c r="D175" s="79">
        <f t="shared" si="75"/>
        <v>0</v>
      </c>
      <c r="E175" s="79">
        <f t="shared" si="75"/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5" t="s">
        <v>317</v>
      </c>
      <c r="Q175" s="85" t="s">
        <v>419</v>
      </c>
      <c r="R175" s="85" t="s">
        <v>419</v>
      </c>
      <c r="S175" s="2">
        <v>100</v>
      </c>
    </row>
    <row r="176" spans="1:19" s="24" customFormat="1" ht="87" customHeight="1">
      <c r="A176" s="21" t="s">
        <v>85</v>
      </c>
      <c r="B176" s="140" t="s">
        <v>168</v>
      </c>
      <c r="C176" s="32" t="s">
        <v>539</v>
      </c>
      <c r="D176" s="22">
        <f>D177+D178+D179+D180+D181</f>
        <v>58562</v>
      </c>
      <c r="E176" s="22">
        <f>E177+E178+E179+E180+E181</f>
        <v>29810.1</v>
      </c>
      <c r="F176" s="22">
        <f>F177+F178+F179+F180+F181</f>
        <v>0</v>
      </c>
      <c r="G176" s="22">
        <f t="shared" ref="G176:M176" si="76">G177+G178+G179+G180+G181</f>
        <v>0</v>
      </c>
      <c r="H176" s="22">
        <f t="shared" si="76"/>
        <v>48321</v>
      </c>
      <c r="I176" s="22">
        <f t="shared" si="76"/>
        <v>24160.800000000003</v>
      </c>
      <c r="J176" s="22">
        <f t="shared" si="76"/>
        <v>10241</v>
      </c>
      <c r="K176" s="22">
        <f t="shared" si="76"/>
        <v>5649.3</v>
      </c>
      <c r="L176" s="22">
        <f t="shared" si="76"/>
        <v>0</v>
      </c>
      <c r="M176" s="22">
        <f t="shared" si="76"/>
        <v>0</v>
      </c>
      <c r="N176" s="22">
        <v>100</v>
      </c>
      <c r="O176" s="22">
        <f>E176/D176*100</f>
        <v>50.903486902769714</v>
      </c>
      <c r="P176" s="10" t="s">
        <v>284</v>
      </c>
      <c r="Q176" s="103" t="s">
        <v>446</v>
      </c>
      <c r="R176" s="103" t="s">
        <v>446</v>
      </c>
      <c r="S176" s="23">
        <v>100</v>
      </c>
    </row>
    <row r="177" spans="1:19" ht="78.75" customHeight="1">
      <c r="A177" s="7" t="s">
        <v>159</v>
      </c>
      <c r="B177" s="45" t="s">
        <v>380</v>
      </c>
      <c r="C177" s="6" t="s">
        <v>539</v>
      </c>
      <c r="D177" s="79">
        <f t="shared" ref="D177:E181" si="77">F177+H177+J177+L177</f>
        <v>0</v>
      </c>
      <c r="E177" s="79">
        <f t="shared" si="77"/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5" t="s">
        <v>284</v>
      </c>
      <c r="Q177" s="102" t="s">
        <v>446</v>
      </c>
      <c r="R177" s="102" t="s">
        <v>446</v>
      </c>
      <c r="S177" s="2">
        <v>100</v>
      </c>
    </row>
    <row r="178" spans="1:19" ht="98.25" customHeight="1">
      <c r="A178" s="7" t="s">
        <v>160</v>
      </c>
      <c r="B178" s="45" t="s">
        <v>48</v>
      </c>
      <c r="C178" s="6" t="s">
        <v>539</v>
      </c>
      <c r="D178" s="79">
        <f t="shared" si="77"/>
        <v>18613</v>
      </c>
      <c r="E178" s="79">
        <f t="shared" si="77"/>
        <v>9776.2999999999993</v>
      </c>
      <c r="F178" s="79">
        <v>0</v>
      </c>
      <c r="G178" s="79">
        <v>0</v>
      </c>
      <c r="H178" s="79">
        <v>9103</v>
      </c>
      <c r="I178" s="79">
        <v>4551.6000000000004</v>
      </c>
      <c r="J178" s="79">
        <v>9510</v>
      </c>
      <c r="K178" s="79">
        <v>5224.7</v>
      </c>
      <c r="L178" s="79">
        <v>0</v>
      </c>
      <c r="M178" s="79">
        <v>0</v>
      </c>
      <c r="N178" s="79">
        <v>100</v>
      </c>
      <c r="O178" s="79">
        <f>E178/D178*100</f>
        <v>52.52404233600172</v>
      </c>
      <c r="P178" s="11" t="s">
        <v>285</v>
      </c>
      <c r="Q178" s="104" t="s">
        <v>563</v>
      </c>
      <c r="R178" s="13">
        <v>1.4</v>
      </c>
      <c r="S178" s="2">
        <v>100</v>
      </c>
    </row>
    <row r="179" spans="1:19" ht="183.75" customHeight="1">
      <c r="A179" s="7" t="s">
        <v>129</v>
      </c>
      <c r="B179" s="45" t="s">
        <v>49</v>
      </c>
      <c r="C179" s="6" t="s">
        <v>539</v>
      </c>
      <c r="D179" s="79">
        <f t="shared" si="77"/>
        <v>39949</v>
      </c>
      <c r="E179" s="79">
        <f t="shared" si="77"/>
        <v>20033.8</v>
      </c>
      <c r="F179" s="79">
        <v>0</v>
      </c>
      <c r="G179" s="79">
        <v>0</v>
      </c>
      <c r="H179" s="79">
        <v>39218</v>
      </c>
      <c r="I179" s="79">
        <v>19609.2</v>
      </c>
      <c r="J179" s="79">
        <v>731</v>
      </c>
      <c r="K179" s="79">
        <v>424.6</v>
      </c>
      <c r="L179" s="79">
        <v>0</v>
      </c>
      <c r="M179" s="79">
        <v>0</v>
      </c>
      <c r="N179" s="79">
        <v>100</v>
      </c>
      <c r="O179" s="79">
        <f>E179/D179*100</f>
        <v>50.148439260056563</v>
      </c>
      <c r="P179" s="11" t="s">
        <v>286</v>
      </c>
      <c r="Q179" s="2">
        <v>100</v>
      </c>
      <c r="R179" s="2">
        <v>100</v>
      </c>
      <c r="S179" s="2">
        <f t="shared" si="72"/>
        <v>100</v>
      </c>
    </row>
    <row r="180" spans="1:19" ht="235.5" customHeight="1">
      <c r="A180" s="7" t="s">
        <v>130</v>
      </c>
      <c r="B180" s="45" t="s">
        <v>50</v>
      </c>
      <c r="C180" s="6" t="s">
        <v>539</v>
      </c>
      <c r="D180" s="79">
        <f t="shared" si="77"/>
        <v>0</v>
      </c>
      <c r="E180" s="79">
        <f t="shared" si="77"/>
        <v>0</v>
      </c>
      <c r="F180" s="79">
        <v>0</v>
      </c>
      <c r="G180" s="79">
        <v>0</v>
      </c>
      <c r="H180" s="79">
        <v>0</v>
      </c>
      <c r="I180" s="79">
        <v>0</v>
      </c>
      <c r="J180" s="79">
        <v>0</v>
      </c>
      <c r="K180" s="79">
        <v>0</v>
      </c>
      <c r="L180" s="79">
        <v>0</v>
      </c>
      <c r="M180" s="79">
        <v>0</v>
      </c>
      <c r="N180" s="79">
        <v>0</v>
      </c>
      <c r="O180" s="79">
        <v>0</v>
      </c>
      <c r="P180" s="15" t="s">
        <v>318</v>
      </c>
      <c r="Q180" s="2">
        <v>100</v>
      </c>
      <c r="R180" s="2">
        <v>100</v>
      </c>
      <c r="S180" s="2">
        <f t="shared" si="72"/>
        <v>100</v>
      </c>
    </row>
    <row r="181" spans="1:19" ht="80.25" customHeight="1">
      <c r="A181" s="7" t="s">
        <v>131</v>
      </c>
      <c r="B181" s="45" t="s">
        <v>51</v>
      </c>
      <c r="C181" s="6" t="s">
        <v>539</v>
      </c>
      <c r="D181" s="79">
        <f t="shared" si="77"/>
        <v>0</v>
      </c>
      <c r="E181" s="79">
        <f t="shared" si="77"/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11" t="s">
        <v>287</v>
      </c>
      <c r="Q181" s="4" t="s">
        <v>564</v>
      </c>
      <c r="R181" s="2">
        <v>18.5</v>
      </c>
      <c r="S181" s="2">
        <v>100</v>
      </c>
    </row>
    <row r="182" spans="1:19" s="24" customFormat="1" ht="82.5" customHeight="1">
      <c r="A182" s="21" t="s">
        <v>86</v>
      </c>
      <c r="B182" s="140" t="s">
        <v>20</v>
      </c>
      <c r="C182" s="32" t="s">
        <v>539</v>
      </c>
      <c r="D182" s="22">
        <f>D183</f>
        <v>8337</v>
      </c>
      <c r="E182" s="22">
        <f t="shared" ref="E182:O182" si="78">E183</f>
        <v>4312.1000000000004</v>
      </c>
      <c r="F182" s="22">
        <f t="shared" si="78"/>
        <v>0</v>
      </c>
      <c r="G182" s="22">
        <f t="shared" si="78"/>
        <v>0</v>
      </c>
      <c r="H182" s="22">
        <f t="shared" si="78"/>
        <v>0</v>
      </c>
      <c r="I182" s="22">
        <f t="shared" si="78"/>
        <v>0</v>
      </c>
      <c r="J182" s="22">
        <f t="shared" si="78"/>
        <v>8337</v>
      </c>
      <c r="K182" s="22">
        <f t="shared" si="78"/>
        <v>4312.1000000000004</v>
      </c>
      <c r="L182" s="22">
        <f t="shared" si="78"/>
        <v>0</v>
      </c>
      <c r="M182" s="22">
        <f t="shared" si="78"/>
        <v>0</v>
      </c>
      <c r="N182" s="22">
        <f t="shared" si="78"/>
        <v>100</v>
      </c>
      <c r="O182" s="22">
        <f t="shared" si="78"/>
        <v>51.722442125464795</v>
      </c>
      <c r="P182" s="12" t="s">
        <v>251</v>
      </c>
      <c r="Q182" s="23" t="s">
        <v>565</v>
      </c>
      <c r="R182" s="23">
        <v>99.9</v>
      </c>
      <c r="S182" s="23">
        <v>100</v>
      </c>
    </row>
    <row r="183" spans="1:19" ht="66" customHeight="1">
      <c r="A183" s="7" t="s">
        <v>161</v>
      </c>
      <c r="B183" s="45" t="s">
        <v>52</v>
      </c>
      <c r="C183" s="6" t="s">
        <v>539</v>
      </c>
      <c r="D183" s="79">
        <f>F183+H183+J183+L183</f>
        <v>8337</v>
      </c>
      <c r="E183" s="79">
        <f>G183+I183+K183+M183</f>
        <v>4312.1000000000004</v>
      </c>
      <c r="F183" s="79">
        <v>0</v>
      </c>
      <c r="G183" s="79">
        <v>0</v>
      </c>
      <c r="H183" s="79">
        <v>0</v>
      </c>
      <c r="I183" s="79">
        <v>0</v>
      </c>
      <c r="J183" s="79">
        <v>8337</v>
      </c>
      <c r="K183" s="79">
        <v>4312.1000000000004</v>
      </c>
      <c r="L183" s="79">
        <v>0</v>
      </c>
      <c r="M183" s="79">
        <v>0</v>
      </c>
      <c r="N183" s="79">
        <v>100</v>
      </c>
      <c r="O183" s="79">
        <f>E183/D183*100</f>
        <v>51.722442125464795</v>
      </c>
      <c r="P183" s="11" t="s">
        <v>251</v>
      </c>
      <c r="Q183" s="4" t="s">
        <v>566</v>
      </c>
      <c r="R183" s="2">
        <v>51.8</v>
      </c>
      <c r="S183" s="2">
        <v>100</v>
      </c>
    </row>
    <row r="184" spans="1:19" ht="101.25" customHeight="1">
      <c r="A184" s="61" t="s">
        <v>328</v>
      </c>
      <c r="B184" s="26" t="s">
        <v>329</v>
      </c>
      <c r="C184" s="41" t="s">
        <v>330</v>
      </c>
      <c r="D184" s="42">
        <f>D185+D195+D200</f>
        <v>29975.994999999999</v>
      </c>
      <c r="E184" s="42">
        <f t="shared" ref="E184:M184" si="79">E185+E195+E200</f>
        <v>13726.910000000002</v>
      </c>
      <c r="F184" s="42">
        <f t="shared" si="79"/>
        <v>473</v>
      </c>
      <c r="G184" s="42">
        <f t="shared" si="79"/>
        <v>809.73</v>
      </c>
      <c r="H184" s="42">
        <f t="shared" si="79"/>
        <v>28000</v>
      </c>
      <c r="I184" s="42">
        <f t="shared" si="79"/>
        <v>12917.21</v>
      </c>
      <c r="J184" s="42">
        <f t="shared" si="79"/>
        <v>1502.9949999999999</v>
      </c>
      <c r="K184" s="42">
        <f t="shared" si="79"/>
        <v>0</v>
      </c>
      <c r="L184" s="42">
        <f t="shared" si="79"/>
        <v>0</v>
      </c>
      <c r="M184" s="42">
        <f t="shared" si="79"/>
        <v>0</v>
      </c>
      <c r="N184" s="42">
        <v>100</v>
      </c>
      <c r="O184" s="42">
        <f>E184/D184*100</f>
        <v>45.79300870579943</v>
      </c>
      <c r="P184" s="19" t="s">
        <v>420</v>
      </c>
      <c r="Q184" s="105">
        <v>11</v>
      </c>
      <c r="R184" s="44">
        <v>2</v>
      </c>
      <c r="S184" s="44">
        <f>R184/Q184%</f>
        <v>18.181818181818183</v>
      </c>
    </row>
    <row r="185" spans="1:19" s="24" customFormat="1" ht="148.5" customHeight="1">
      <c r="A185" s="21" t="s">
        <v>331</v>
      </c>
      <c r="B185" s="140" t="s">
        <v>345</v>
      </c>
      <c r="C185" s="32" t="s">
        <v>330</v>
      </c>
      <c r="D185" s="22">
        <f t="shared" ref="D185:M185" si="80">D186+D187+D188+D189+D190+D191+D192+D193+D194</f>
        <v>28513</v>
      </c>
      <c r="E185" s="22">
        <f t="shared" si="80"/>
        <v>13726.910000000002</v>
      </c>
      <c r="F185" s="22">
        <f t="shared" si="80"/>
        <v>473</v>
      </c>
      <c r="G185" s="22">
        <f t="shared" si="80"/>
        <v>809.73</v>
      </c>
      <c r="H185" s="22">
        <f>H186+H187+H188+H189+H190+H191+H192+H193+H194</f>
        <v>28000</v>
      </c>
      <c r="I185" s="22">
        <v>12917.21</v>
      </c>
      <c r="J185" s="22">
        <f t="shared" si="80"/>
        <v>40</v>
      </c>
      <c r="K185" s="22">
        <f t="shared" si="80"/>
        <v>0</v>
      </c>
      <c r="L185" s="22">
        <f t="shared" si="80"/>
        <v>0</v>
      </c>
      <c r="M185" s="22">
        <f t="shared" si="80"/>
        <v>0</v>
      </c>
      <c r="N185" s="22">
        <v>100</v>
      </c>
      <c r="O185" s="22">
        <f t="shared" ref="O185:O192" si="81">E185/D185*100</f>
        <v>48.142636692035218</v>
      </c>
      <c r="P185" s="12" t="s">
        <v>421</v>
      </c>
      <c r="Q185" s="23">
        <v>98</v>
      </c>
      <c r="R185" s="23">
        <v>98.9</v>
      </c>
      <c r="S185" s="23">
        <f t="shared" si="72"/>
        <v>100.91836734693878</v>
      </c>
    </row>
    <row r="186" spans="1:19" ht="75" customHeight="1">
      <c r="A186" s="7" t="s">
        <v>332</v>
      </c>
      <c r="B186" s="45" t="s">
        <v>340</v>
      </c>
      <c r="C186" s="6" t="s">
        <v>330</v>
      </c>
      <c r="D186" s="79">
        <f t="shared" ref="D186:D194" si="82">F186+H186+J186+L186</f>
        <v>473</v>
      </c>
      <c r="E186" s="79">
        <f t="shared" ref="E186:E194" si="83">G186+I186+K186</f>
        <v>809.73</v>
      </c>
      <c r="F186" s="79">
        <v>473</v>
      </c>
      <c r="G186" s="79">
        <v>809.73</v>
      </c>
      <c r="H186" s="79">
        <v>0</v>
      </c>
      <c r="I186" s="79">
        <v>0</v>
      </c>
      <c r="J186" s="79">
        <v>0</v>
      </c>
      <c r="K186" s="79">
        <v>0</v>
      </c>
      <c r="L186" s="79">
        <v>0</v>
      </c>
      <c r="M186" s="79">
        <v>0</v>
      </c>
      <c r="N186" s="79">
        <v>100</v>
      </c>
      <c r="O186" s="79">
        <f t="shared" si="81"/>
        <v>171.19027484143763</v>
      </c>
      <c r="P186" s="11" t="s">
        <v>422</v>
      </c>
      <c r="Q186" s="59">
        <v>12</v>
      </c>
      <c r="R186" s="59">
        <v>14</v>
      </c>
      <c r="S186" s="2">
        <f t="shared" si="72"/>
        <v>116.66666666666667</v>
      </c>
    </row>
    <row r="187" spans="1:19" ht="53.25" customHeight="1">
      <c r="A187" s="7" t="s">
        <v>333</v>
      </c>
      <c r="B187" s="45" t="s">
        <v>381</v>
      </c>
      <c r="C187" s="6" t="s">
        <v>330</v>
      </c>
      <c r="D187" s="79">
        <f t="shared" si="82"/>
        <v>7962</v>
      </c>
      <c r="E187" s="79">
        <f t="shared" si="83"/>
        <v>3634.04</v>
      </c>
      <c r="F187" s="79">
        <v>0</v>
      </c>
      <c r="G187" s="79">
        <v>0</v>
      </c>
      <c r="H187" s="79">
        <v>7962</v>
      </c>
      <c r="I187" s="79">
        <v>3634.04</v>
      </c>
      <c r="J187" s="79">
        <v>0</v>
      </c>
      <c r="K187" s="79">
        <v>0</v>
      </c>
      <c r="L187" s="79">
        <v>0</v>
      </c>
      <c r="M187" s="79">
        <v>0</v>
      </c>
      <c r="N187" s="79">
        <v>100</v>
      </c>
      <c r="O187" s="79">
        <f t="shared" si="81"/>
        <v>45.642300929414716</v>
      </c>
      <c r="P187" s="11" t="s">
        <v>423</v>
      </c>
      <c r="Q187" s="59">
        <v>65</v>
      </c>
      <c r="R187" s="59">
        <v>62</v>
      </c>
      <c r="S187" s="2">
        <f t="shared" si="72"/>
        <v>95.384615384615387</v>
      </c>
    </row>
    <row r="188" spans="1:19" ht="51.75" customHeight="1">
      <c r="A188" s="7" t="s">
        <v>334</v>
      </c>
      <c r="B188" s="45" t="s">
        <v>341</v>
      </c>
      <c r="C188" s="6" t="s">
        <v>330</v>
      </c>
      <c r="D188" s="79">
        <f t="shared" si="82"/>
        <v>9435</v>
      </c>
      <c r="E188" s="79">
        <f t="shared" si="83"/>
        <v>4446.93</v>
      </c>
      <c r="F188" s="79">
        <v>0</v>
      </c>
      <c r="G188" s="79">
        <v>0</v>
      </c>
      <c r="H188" s="79">
        <v>9435</v>
      </c>
      <c r="I188" s="79">
        <v>4446.93</v>
      </c>
      <c r="J188" s="79">
        <v>0</v>
      </c>
      <c r="K188" s="79">
        <v>0</v>
      </c>
      <c r="L188" s="79">
        <v>0</v>
      </c>
      <c r="M188" s="79">
        <v>0</v>
      </c>
      <c r="N188" s="79">
        <v>100</v>
      </c>
      <c r="O188" s="79">
        <f t="shared" si="81"/>
        <v>47.132273449920511</v>
      </c>
      <c r="P188" s="11" t="s">
        <v>424</v>
      </c>
      <c r="Q188" s="59">
        <v>88</v>
      </c>
      <c r="R188" s="59">
        <v>92</v>
      </c>
      <c r="S188" s="2">
        <f t="shared" si="72"/>
        <v>104.54545454545455</v>
      </c>
    </row>
    <row r="189" spans="1:19" ht="49.5" customHeight="1">
      <c r="A189" s="7" t="s">
        <v>335</v>
      </c>
      <c r="B189" s="45" t="s">
        <v>336</v>
      </c>
      <c r="C189" s="6" t="s">
        <v>330</v>
      </c>
      <c r="D189" s="79">
        <f t="shared" si="82"/>
        <v>8528</v>
      </c>
      <c r="E189" s="79">
        <f t="shared" si="83"/>
        <v>4011.52</v>
      </c>
      <c r="F189" s="79">
        <v>0</v>
      </c>
      <c r="G189" s="79">
        <v>0</v>
      </c>
      <c r="H189" s="79">
        <v>8528</v>
      </c>
      <c r="I189" s="79">
        <v>4011.52</v>
      </c>
      <c r="J189" s="79">
        <v>0</v>
      </c>
      <c r="K189" s="79">
        <v>0</v>
      </c>
      <c r="L189" s="79">
        <v>0</v>
      </c>
      <c r="M189" s="79">
        <v>0</v>
      </c>
      <c r="N189" s="79">
        <v>100</v>
      </c>
      <c r="O189" s="79">
        <f t="shared" si="81"/>
        <v>47.03939962476548</v>
      </c>
      <c r="P189" s="11" t="s">
        <v>423</v>
      </c>
      <c r="Q189" s="59">
        <v>65</v>
      </c>
      <c r="R189" s="59">
        <v>62</v>
      </c>
      <c r="S189" s="2">
        <f t="shared" si="72"/>
        <v>95.384615384615387</v>
      </c>
    </row>
    <row r="190" spans="1:19" ht="75.75" hidden="1" customHeight="1">
      <c r="A190" s="7" t="s">
        <v>337</v>
      </c>
      <c r="B190" s="45" t="s">
        <v>338</v>
      </c>
      <c r="C190" s="6" t="s">
        <v>330</v>
      </c>
      <c r="D190" s="79">
        <f t="shared" si="82"/>
        <v>0</v>
      </c>
      <c r="E190" s="79">
        <f t="shared" si="83"/>
        <v>0</v>
      </c>
      <c r="F190" s="79">
        <v>0</v>
      </c>
      <c r="G190" s="79">
        <v>0</v>
      </c>
      <c r="H190" s="79">
        <v>0</v>
      </c>
      <c r="I190" s="79">
        <v>0</v>
      </c>
      <c r="J190" s="79">
        <v>0</v>
      </c>
      <c r="K190" s="79">
        <v>0</v>
      </c>
      <c r="L190" s="79">
        <v>0</v>
      </c>
      <c r="M190" s="79">
        <v>0</v>
      </c>
      <c r="N190" s="79">
        <v>100</v>
      </c>
      <c r="O190" s="79">
        <v>0</v>
      </c>
      <c r="P190" s="11" t="s">
        <v>425</v>
      </c>
      <c r="Q190" s="59">
        <v>0</v>
      </c>
      <c r="R190" s="2">
        <v>0</v>
      </c>
      <c r="S190" s="2">
        <v>0</v>
      </c>
    </row>
    <row r="191" spans="1:19" ht="109.5" hidden="1" customHeight="1">
      <c r="A191" s="7" t="s">
        <v>339</v>
      </c>
      <c r="B191" s="45" t="s">
        <v>346</v>
      </c>
      <c r="C191" s="6" t="s">
        <v>330</v>
      </c>
      <c r="D191" s="79">
        <f t="shared" si="82"/>
        <v>0</v>
      </c>
      <c r="E191" s="79">
        <f t="shared" si="83"/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100</v>
      </c>
      <c r="O191" s="79">
        <v>0</v>
      </c>
      <c r="P191" s="11" t="s">
        <v>426</v>
      </c>
      <c r="Q191" s="2">
        <v>0</v>
      </c>
      <c r="R191" s="2">
        <v>0</v>
      </c>
      <c r="S191" s="2">
        <v>0</v>
      </c>
    </row>
    <row r="192" spans="1:19" ht="51.75" customHeight="1">
      <c r="A192" s="7" t="s">
        <v>347</v>
      </c>
      <c r="B192" s="45" t="s">
        <v>348</v>
      </c>
      <c r="C192" s="6" t="s">
        <v>330</v>
      </c>
      <c r="D192" s="79">
        <f t="shared" si="82"/>
        <v>1660</v>
      </c>
      <c r="E192" s="79">
        <f t="shared" si="83"/>
        <v>664.1</v>
      </c>
      <c r="F192" s="79">
        <v>0</v>
      </c>
      <c r="G192" s="79">
        <v>0</v>
      </c>
      <c r="H192" s="79">
        <v>1660</v>
      </c>
      <c r="I192" s="79">
        <v>664.1</v>
      </c>
      <c r="J192" s="79">
        <v>0</v>
      </c>
      <c r="K192" s="79">
        <v>0</v>
      </c>
      <c r="L192" s="79">
        <v>0</v>
      </c>
      <c r="M192" s="79">
        <v>0</v>
      </c>
      <c r="N192" s="79">
        <v>100</v>
      </c>
      <c r="O192" s="79">
        <f t="shared" si="81"/>
        <v>40.006024096385545</v>
      </c>
      <c r="P192" s="11" t="s">
        <v>427</v>
      </c>
      <c r="Q192" s="59">
        <v>4</v>
      </c>
      <c r="R192" s="59">
        <v>4</v>
      </c>
      <c r="S192" s="2">
        <f t="shared" si="72"/>
        <v>100</v>
      </c>
    </row>
    <row r="193" spans="1:19" ht="121.5" customHeight="1">
      <c r="A193" s="7" t="s">
        <v>349</v>
      </c>
      <c r="B193" s="45" t="s">
        <v>350</v>
      </c>
      <c r="C193" s="6" t="s">
        <v>330</v>
      </c>
      <c r="D193" s="79">
        <f t="shared" si="82"/>
        <v>415</v>
      </c>
      <c r="E193" s="79">
        <f t="shared" si="83"/>
        <v>160.59</v>
      </c>
      <c r="F193" s="79">
        <v>0</v>
      </c>
      <c r="G193" s="79">
        <v>0</v>
      </c>
      <c r="H193" s="79">
        <v>415</v>
      </c>
      <c r="I193" s="79">
        <v>160.59</v>
      </c>
      <c r="J193" s="79">
        <v>0</v>
      </c>
      <c r="K193" s="79">
        <v>0</v>
      </c>
      <c r="L193" s="79">
        <v>0</v>
      </c>
      <c r="M193" s="79">
        <v>0</v>
      </c>
      <c r="N193" s="79">
        <v>100</v>
      </c>
      <c r="O193" s="79">
        <f>E193/D193*100</f>
        <v>38.696385542168677</v>
      </c>
      <c r="P193" s="11" t="s">
        <v>428</v>
      </c>
      <c r="Q193" s="2">
        <v>22</v>
      </c>
      <c r="R193" s="2">
        <v>39</v>
      </c>
      <c r="S193" s="2">
        <f t="shared" si="72"/>
        <v>177.27272727272728</v>
      </c>
    </row>
    <row r="194" spans="1:19" ht="78.75" customHeight="1">
      <c r="A194" s="7" t="s">
        <v>351</v>
      </c>
      <c r="B194" s="45" t="s">
        <v>352</v>
      </c>
      <c r="C194" s="6" t="s">
        <v>330</v>
      </c>
      <c r="D194" s="79">
        <f t="shared" si="82"/>
        <v>40</v>
      </c>
      <c r="E194" s="79">
        <f t="shared" si="83"/>
        <v>0</v>
      </c>
      <c r="F194" s="79">
        <v>0</v>
      </c>
      <c r="G194" s="79">
        <v>0</v>
      </c>
      <c r="H194" s="79">
        <v>0</v>
      </c>
      <c r="I194" s="79">
        <v>0</v>
      </c>
      <c r="J194" s="79">
        <v>40</v>
      </c>
      <c r="K194" s="79">
        <v>0</v>
      </c>
      <c r="L194" s="79">
        <v>0</v>
      </c>
      <c r="M194" s="79">
        <v>0</v>
      </c>
      <c r="N194" s="79">
        <v>100</v>
      </c>
      <c r="O194" s="135">
        <f t="shared" ref="O194:O199" si="84">E194/D194*100</f>
        <v>0</v>
      </c>
      <c r="P194" s="11" t="s">
        <v>429</v>
      </c>
      <c r="Q194" s="59">
        <v>3</v>
      </c>
      <c r="R194" s="59">
        <v>0</v>
      </c>
      <c r="S194" s="2">
        <f t="shared" si="72"/>
        <v>0</v>
      </c>
    </row>
    <row r="195" spans="1:19" s="24" customFormat="1" ht="125.25" customHeight="1">
      <c r="A195" s="53" t="s">
        <v>342</v>
      </c>
      <c r="B195" s="140" t="s">
        <v>353</v>
      </c>
      <c r="C195" s="32" t="s">
        <v>330</v>
      </c>
      <c r="D195" s="22">
        <f t="shared" ref="D195:L195" si="85">D196+D197+D198+D199</f>
        <v>3</v>
      </c>
      <c r="E195" s="22">
        <f t="shared" si="85"/>
        <v>0</v>
      </c>
      <c r="F195" s="22">
        <f t="shared" si="85"/>
        <v>0</v>
      </c>
      <c r="G195" s="22">
        <f t="shared" si="85"/>
        <v>0</v>
      </c>
      <c r="H195" s="22">
        <f t="shared" si="85"/>
        <v>0</v>
      </c>
      <c r="I195" s="22">
        <f t="shared" si="85"/>
        <v>0</v>
      </c>
      <c r="J195" s="22">
        <f t="shared" si="85"/>
        <v>3</v>
      </c>
      <c r="K195" s="22">
        <f t="shared" si="85"/>
        <v>0</v>
      </c>
      <c r="L195" s="22">
        <f t="shared" si="85"/>
        <v>0</v>
      </c>
      <c r="M195" s="22">
        <f>M196+M197+M198+M199</f>
        <v>0</v>
      </c>
      <c r="N195" s="49">
        <v>100</v>
      </c>
      <c r="O195" s="135">
        <f t="shared" si="84"/>
        <v>0</v>
      </c>
      <c r="P195" s="10" t="s">
        <v>428</v>
      </c>
      <c r="Q195" s="97">
        <v>22</v>
      </c>
      <c r="R195" s="97">
        <v>39</v>
      </c>
      <c r="S195" s="23">
        <f t="shared" si="72"/>
        <v>177.27272727272728</v>
      </c>
    </row>
    <row r="196" spans="1:19" ht="95.25" customHeight="1">
      <c r="A196" s="46" t="s">
        <v>343</v>
      </c>
      <c r="B196" s="45" t="s">
        <v>382</v>
      </c>
      <c r="C196" s="6" t="s">
        <v>330</v>
      </c>
      <c r="D196" s="79">
        <f t="shared" ref="D196:E199" si="86">F196+H196+J196+L196</f>
        <v>3</v>
      </c>
      <c r="E196" s="79">
        <f t="shared" si="86"/>
        <v>0</v>
      </c>
      <c r="F196" s="3">
        <v>0</v>
      </c>
      <c r="G196" s="3">
        <v>0</v>
      </c>
      <c r="H196" s="3">
        <v>0</v>
      </c>
      <c r="I196" s="3">
        <v>0</v>
      </c>
      <c r="J196" s="3">
        <v>3</v>
      </c>
      <c r="K196" s="3">
        <v>0</v>
      </c>
      <c r="L196" s="3">
        <v>0</v>
      </c>
      <c r="M196" s="3">
        <v>0</v>
      </c>
      <c r="N196" s="3">
        <v>100</v>
      </c>
      <c r="O196" s="135">
        <f t="shared" si="84"/>
        <v>0</v>
      </c>
      <c r="P196" s="5" t="s">
        <v>430</v>
      </c>
      <c r="Q196" s="84">
        <v>130</v>
      </c>
      <c r="R196" s="84">
        <v>32</v>
      </c>
      <c r="S196" s="2">
        <f t="shared" si="72"/>
        <v>24.615384615384617</v>
      </c>
    </row>
    <row r="197" spans="1:19" ht="174.75" customHeight="1">
      <c r="A197" s="46" t="s">
        <v>344</v>
      </c>
      <c r="B197" s="45" t="s">
        <v>354</v>
      </c>
      <c r="C197" s="6" t="s">
        <v>330</v>
      </c>
      <c r="D197" s="79">
        <f t="shared" si="86"/>
        <v>0</v>
      </c>
      <c r="E197" s="79">
        <f t="shared" si="86"/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135">
        <v>0</v>
      </c>
      <c r="P197" s="5" t="s">
        <v>431</v>
      </c>
      <c r="Q197" s="84">
        <v>4</v>
      </c>
      <c r="R197" s="84">
        <v>0</v>
      </c>
      <c r="S197" s="2">
        <f t="shared" si="72"/>
        <v>0</v>
      </c>
    </row>
    <row r="198" spans="1:19" ht="109.5" customHeight="1">
      <c r="A198" s="46" t="s">
        <v>355</v>
      </c>
      <c r="B198" s="45" t="s">
        <v>383</v>
      </c>
      <c r="C198" s="6" t="s">
        <v>330</v>
      </c>
      <c r="D198" s="79">
        <f t="shared" si="86"/>
        <v>0</v>
      </c>
      <c r="E198" s="79">
        <f t="shared" si="86"/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135">
        <v>0</v>
      </c>
      <c r="P198" s="5" t="s">
        <v>432</v>
      </c>
      <c r="Q198" s="84">
        <v>2</v>
      </c>
      <c r="R198" s="84">
        <v>0</v>
      </c>
      <c r="S198" s="2">
        <f t="shared" si="72"/>
        <v>0</v>
      </c>
    </row>
    <row r="199" spans="1:19" ht="195" customHeight="1">
      <c r="A199" s="46" t="s">
        <v>356</v>
      </c>
      <c r="B199" s="45" t="s">
        <v>357</v>
      </c>
      <c r="C199" s="6" t="s">
        <v>330</v>
      </c>
      <c r="D199" s="79">
        <f t="shared" si="86"/>
        <v>0</v>
      </c>
      <c r="E199" s="79">
        <f t="shared" si="86"/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49">
        <v>0</v>
      </c>
      <c r="P199" s="5" t="s">
        <v>433</v>
      </c>
      <c r="Q199" s="106">
        <v>35</v>
      </c>
      <c r="R199" s="84">
        <v>39</v>
      </c>
      <c r="S199" s="2">
        <f t="shared" si="72"/>
        <v>111.42857142857143</v>
      </c>
    </row>
    <row r="200" spans="1:19" s="24" customFormat="1" ht="75.75" customHeight="1">
      <c r="A200" s="53" t="s">
        <v>602</v>
      </c>
      <c r="B200" s="140" t="s">
        <v>604</v>
      </c>
      <c r="C200" s="32" t="s">
        <v>330</v>
      </c>
      <c r="D200" s="22">
        <f>D201+D202+D203+D204+D205</f>
        <v>1459.9949999999999</v>
      </c>
      <c r="E200" s="22">
        <f t="shared" ref="E200:M200" si="87">E201+E202+E203+E204+E205</f>
        <v>0</v>
      </c>
      <c r="F200" s="22">
        <f t="shared" si="87"/>
        <v>0</v>
      </c>
      <c r="G200" s="22">
        <f t="shared" si="87"/>
        <v>0</v>
      </c>
      <c r="H200" s="22">
        <f t="shared" si="87"/>
        <v>0</v>
      </c>
      <c r="I200" s="22">
        <f t="shared" si="87"/>
        <v>0</v>
      </c>
      <c r="J200" s="22">
        <f t="shared" si="87"/>
        <v>1459.9949999999999</v>
      </c>
      <c r="K200" s="22">
        <f t="shared" si="87"/>
        <v>0</v>
      </c>
      <c r="L200" s="22">
        <f t="shared" si="87"/>
        <v>0</v>
      </c>
      <c r="M200" s="22">
        <f t="shared" si="87"/>
        <v>0</v>
      </c>
      <c r="N200" s="49">
        <v>100</v>
      </c>
      <c r="O200" s="49">
        <f>E200/D200*100</f>
        <v>0</v>
      </c>
      <c r="P200" s="10" t="s">
        <v>617</v>
      </c>
      <c r="Q200" s="97">
        <v>90</v>
      </c>
      <c r="R200" s="97">
        <v>81</v>
      </c>
      <c r="S200" s="23">
        <f t="shared" ref="S200:S201" si="88">R200/Q200*100</f>
        <v>90</v>
      </c>
    </row>
    <row r="201" spans="1:19" ht="115.5" customHeight="1">
      <c r="A201" s="46" t="s">
        <v>603</v>
      </c>
      <c r="B201" s="141" t="s">
        <v>609</v>
      </c>
      <c r="C201" s="6" t="s">
        <v>330</v>
      </c>
      <c r="D201" s="131">
        <f t="shared" ref="D201:E204" si="89">F201+H201+J201+L201</f>
        <v>438.51499999999999</v>
      </c>
      <c r="E201" s="131">
        <f t="shared" si="89"/>
        <v>0</v>
      </c>
      <c r="F201" s="3">
        <v>0</v>
      </c>
      <c r="G201" s="3">
        <v>0</v>
      </c>
      <c r="H201" s="3">
        <v>0</v>
      </c>
      <c r="I201" s="3">
        <v>0</v>
      </c>
      <c r="J201" s="3">
        <v>438.51499999999999</v>
      </c>
      <c r="K201" s="3">
        <v>0</v>
      </c>
      <c r="L201" s="3">
        <v>0</v>
      </c>
      <c r="M201" s="3">
        <v>0</v>
      </c>
      <c r="N201" s="3">
        <v>100</v>
      </c>
      <c r="O201" s="3">
        <f>E201/D201*100</f>
        <v>0</v>
      </c>
      <c r="P201" s="5" t="s">
        <v>605</v>
      </c>
      <c r="Q201" s="84">
        <v>50</v>
      </c>
      <c r="R201" s="84">
        <v>39</v>
      </c>
      <c r="S201" s="2">
        <f t="shared" si="88"/>
        <v>78</v>
      </c>
    </row>
    <row r="202" spans="1:19" ht="66.75" customHeight="1">
      <c r="A202" s="46" t="s">
        <v>614</v>
      </c>
      <c r="B202" s="141" t="s">
        <v>610</v>
      </c>
      <c r="C202" s="6" t="s">
        <v>330</v>
      </c>
      <c r="D202" s="131">
        <f t="shared" si="89"/>
        <v>57.5</v>
      </c>
      <c r="E202" s="131">
        <f t="shared" si="89"/>
        <v>0</v>
      </c>
      <c r="F202" s="3">
        <v>0</v>
      </c>
      <c r="G202" s="3">
        <v>0</v>
      </c>
      <c r="H202" s="3">
        <v>0</v>
      </c>
      <c r="I202" s="3">
        <v>0</v>
      </c>
      <c r="J202" s="3">
        <v>57.5</v>
      </c>
      <c r="K202" s="3">
        <v>0</v>
      </c>
      <c r="L202" s="3">
        <v>0</v>
      </c>
      <c r="M202" s="3">
        <v>0</v>
      </c>
      <c r="N202" s="3">
        <v>100</v>
      </c>
      <c r="O202" s="3">
        <f>E202/D202*100</f>
        <v>0</v>
      </c>
      <c r="P202" s="5" t="s">
        <v>616</v>
      </c>
      <c r="Q202" s="106">
        <v>4</v>
      </c>
      <c r="R202" s="84">
        <v>4</v>
      </c>
      <c r="S202" s="2">
        <f t="shared" ref="S202:S205" si="90">R202/Q202*100</f>
        <v>100</v>
      </c>
    </row>
    <row r="203" spans="1:19" ht="135" customHeight="1">
      <c r="A203" s="46" t="s">
        <v>615</v>
      </c>
      <c r="B203" s="141" t="s">
        <v>611</v>
      </c>
      <c r="C203" s="6" t="s">
        <v>330</v>
      </c>
      <c r="D203" s="131">
        <f t="shared" si="89"/>
        <v>172.5</v>
      </c>
      <c r="E203" s="131">
        <f t="shared" si="89"/>
        <v>0</v>
      </c>
      <c r="F203" s="3">
        <v>0</v>
      </c>
      <c r="G203" s="3">
        <v>0</v>
      </c>
      <c r="H203" s="3">
        <v>0</v>
      </c>
      <c r="I203" s="3">
        <v>0</v>
      </c>
      <c r="J203" s="3">
        <v>172.5</v>
      </c>
      <c r="K203" s="3">
        <v>0</v>
      </c>
      <c r="L203" s="3">
        <v>0</v>
      </c>
      <c r="M203" s="3">
        <v>0</v>
      </c>
      <c r="N203" s="3">
        <v>100</v>
      </c>
      <c r="O203" s="3">
        <f>E203/D203*100</f>
        <v>0</v>
      </c>
      <c r="P203" s="5" t="s">
        <v>606</v>
      </c>
      <c r="Q203" s="106">
        <v>0</v>
      </c>
      <c r="R203" s="84">
        <v>0</v>
      </c>
      <c r="S203" s="2" t="e">
        <f t="shared" si="90"/>
        <v>#DIV/0!</v>
      </c>
    </row>
    <row r="204" spans="1:19" ht="76.5" customHeight="1">
      <c r="A204" s="46" t="s">
        <v>603</v>
      </c>
      <c r="B204" s="141" t="s">
        <v>612</v>
      </c>
      <c r="C204" s="6" t="s">
        <v>330</v>
      </c>
      <c r="D204" s="131">
        <f t="shared" si="89"/>
        <v>791.48</v>
      </c>
      <c r="E204" s="131">
        <f t="shared" si="89"/>
        <v>0</v>
      </c>
      <c r="F204" s="3">
        <v>0</v>
      </c>
      <c r="G204" s="3">
        <v>0</v>
      </c>
      <c r="H204" s="3">
        <v>0</v>
      </c>
      <c r="I204" s="3">
        <v>0</v>
      </c>
      <c r="J204" s="3">
        <v>791.48</v>
      </c>
      <c r="K204" s="3">
        <v>0</v>
      </c>
      <c r="L204" s="3">
        <v>0</v>
      </c>
      <c r="M204" s="3">
        <v>0</v>
      </c>
      <c r="N204" s="3">
        <v>100</v>
      </c>
      <c r="O204" s="3">
        <f t="shared" ref="O204:O205" si="91">E204/D204*100</f>
        <v>0</v>
      </c>
      <c r="P204" s="5" t="s">
        <v>607</v>
      </c>
      <c r="Q204" s="84">
        <v>6</v>
      </c>
      <c r="R204" s="84">
        <v>1</v>
      </c>
      <c r="S204" s="2">
        <f t="shared" si="90"/>
        <v>16.666666666666664</v>
      </c>
    </row>
    <row r="205" spans="1:19" ht="100.5" customHeight="1">
      <c r="A205" s="46" t="s">
        <v>602</v>
      </c>
      <c r="B205" s="141" t="s">
        <v>613</v>
      </c>
      <c r="C205" s="6" t="s">
        <v>330</v>
      </c>
      <c r="D205" s="131">
        <f>F205+H205+J205+L205</f>
        <v>0</v>
      </c>
      <c r="E205" s="131">
        <f>G205+I205+K205+M205</f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5" t="s">
        <v>608</v>
      </c>
      <c r="Q205" s="84">
        <v>26</v>
      </c>
      <c r="R205" s="84">
        <v>39</v>
      </c>
      <c r="S205" s="2">
        <f t="shared" si="90"/>
        <v>150</v>
      </c>
    </row>
    <row r="206" spans="1:19" ht="72" customHeight="1">
      <c r="A206" s="52" t="s">
        <v>384</v>
      </c>
      <c r="B206" s="161" t="s">
        <v>389</v>
      </c>
      <c r="C206" s="41" t="s">
        <v>330</v>
      </c>
      <c r="D206" s="42">
        <f>D207+D208+D209+D210</f>
        <v>27915.06</v>
      </c>
      <c r="E206" s="42">
        <f t="shared" ref="E206:M206" si="92">E207+E208+E209+E210</f>
        <v>12790.76</v>
      </c>
      <c r="F206" s="42">
        <f t="shared" si="92"/>
        <v>0</v>
      </c>
      <c r="G206" s="42">
        <f t="shared" si="92"/>
        <v>0</v>
      </c>
      <c r="H206" s="42">
        <f t="shared" si="92"/>
        <v>2835.9</v>
      </c>
      <c r="I206" s="42">
        <f t="shared" si="92"/>
        <v>0</v>
      </c>
      <c r="J206" s="42">
        <f t="shared" si="92"/>
        <v>23482.160000000003</v>
      </c>
      <c r="K206" s="42">
        <f t="shared" si="92"/>
        <v>12790.76</v>
      </c>
      <c r="L206" s="42">
        <f t="shared" si="92"/>
        <v>1597</v>
      </c>
      <c r="M206" s="42">
        <f t="shared" si="92"/>
        <v>0</v>
      </c>
      <c r="N206" s="42">
        <v>100</v>
      </c>
      <c r="O206" s="42">
        <f>E206/D206*100</f>
        <v>45.820284821168208</v>
      </c>
      <c r="P206" s="19" t="s">
        <v>434</v>
      </c>
      <c r="Q206" s="107">
        <v>21230</v>
      </c>
      <c r="R206" s="44">
        <v>21180</v>
      </c>
      <c r="S206" s="44">
        <f t="shared" si="72"/>
        <v>99.764484220442768</v>
      </c>
    </row>
    <row r="207" spans="1:19" ht="87.75" customHeight="1">
      <c r="A207" s="7" t="s">
        <v>385</v>
      </c>
      <c r="B207" s="155" t="s">
        <v>444</v>
      </c>
      <c r="C207" s="6" t="s">
        <v>330</v>
      </c>
      <c r="D207" s="79">
        <f>F207+H207+J207+L207</f>
        <v>22602.31</v>
      </c>
      <c r="E207" s="79">
        <f>G207+I207+K207+M207</f>
        <v>12246.12</v>
      </c>
      <c r="F207" s="79">
        <v>0</v>
      </c>
      <c r="G207" s="79">
        <v>0</v>
      </c>
      <c r="H207" s="79">
        <v>0</v>
      </c>
      <c r="I207" s="79">
        <v>0</v>
      </c>
      <c r="J207" s="79">
        <v>22602.31</v>
      </c>
      <c r="K207" s="79">
        <v>12246.12</v>
      </c>
      <c r="L207" s="79">
        <v>0</v>
      </c>
      <c r="M207" s="79">
        <v>0</v>
      </c>
      <c r="N207" s="79">
        <v>100</v>
      </c>
      <c r="O207" s="79">
        <f>E207/D207*100</f>
        <v>54.18083372894187</v>
      </c>
      <c r="P207" s="5" t="s">
        <v>229</v>
      </c>
      <c r="Q207" s="2">
        <v>100</v>
      </c>
      <c r="R207" s="2">
        <v>45.8</v>
      </c>
      <c r="S207" s="2">
        <f t="shared" si="72"/>
        <v>45.8</v>
      </c>
    </row>
    <row r="208" spans="1:19" ht="125.25" customHeight="1">
      <c r="A208" s="7" t="s">
        <v>386</v>
      </c>
      <c r="B208" s="155" t="s">
        <v>445</v>
      </c>
      <c r="C208" s="6" t="s">
        <v>330</v>
      </c>
      <c r="D208" s="79">
        <f>F208+H208+J208+L208</f>
        <v>857.15</v>
      </c>
      <c r="E208" s="79">
        <f>G208+I208+K208+M208</f>
        <v>544.64</v>
      </c>
      <c r="F208" s="79">
        <v>0</v>
      </c>
      <c r="G208" s="79">
        <v>0</v>
      </c>
      <c r="H208" s="79">
        <v>0</v>
      </c>
      <c r="I208" s="79">
        <v>0</v>
      </c>
      <c r="J208" s="79">
        <v>857.15</v>
      </c>
      <c r="K208" s="79">
        <v>544.64</v>
      </c>
      <c r="L208" s="79"/>
      <c r="M208" s="79">
        <v>0</v>
      </c>
      <c r="N208" s="79">
        <v>100</v>
      </c>
      <c r="O208" s="79">
        <f>E208/D208*100</f>
        <v>63.540803826634772</v>
      </c>
      <c r="P208" s="54" t="s">
        <v>435</v>
      </c>
      <c r="Q208" s="2">
        <v>45.4</v>
      </c>
      <c r="R208" s="2">
        <v>45</v>
      </c>
      <c r="S208" s="2">
        <f t="shared" si="72"/>
        <v>99.118942731277542</v>
      </c>
    </row>
    <row r="209" spans="1:19" ht="112.5" customHeight="1">
      <c r="A209" s="7" t="s">
        <v>620</v>
      </c>
      <c r="B209" s="155" t="s">
        <v>618</v>
      </c>
      <c r="C209" s="6" t="s">
        <v>330</v>
      </c>
      <c r="D209" s="131">
        <f t="shared" ref="D209:D210" si="93">F209+H209+J209+L209</f>
        <v>3194</v>
      </c>
      <c r="E209" s="131">
        <f t="shared" ref="E209:E210" si="94">G209+I209+K209+M209</f>
        <v>0</v>
      </c>
      <c r="F209" s="131">
        <v>0</v>
      </c>
      <c r="G209" s="131">
        <v>0</v>
      </c>
      <c r="H209" s="131">
        <v>1597</v>
      </c>
      <c r="I209" s="131">
        <v>0</v>
      </c>
      <c r="J209" s="131">
        <v>0</v>
      </c>
      <c r="K209" s="131">
        <v>0</v>
      </c>
      <c r="L209" s="131">
        <v>1597</v>
      </c>
      <c r="M209" s="131">
        <v>0</v>
      </c>
      <c r="N209" s="131">
        <v>100</v>
      </c>
      <c r="O209" s="135">
        <f t="shared" ref="O209:O210" si="95">E209/D209*100</f>
        <v>0</v>
      </c>
      <c r="P209" s="5" t="s">
        <v>667</v>
      </c>
      <c r="Q209" s="2">
        <v>100</v>
      </c>
      <c r="R209" s="2">
        <v>0</v>
      </c>
      <c r="S209" s="2">
        <v>0</v>
      </c>
    </row>
    <row r="210" spans="1:19" ht="138.75" customHeight="1">
      <c r="A210" s="7" t="s">
        <v>621</v>
      </c>
      <c r="B210" s="155" t="s">
        <v>619</v>
      </c>
      <c r="C210" s="6" t="s">
        <v>330</v>
      </c>
      <c r="D210" s="131">
        <f t="shared" si="93"/>
        <v>1261.6000000000001</v>
      </c>
      <c r="E210" s="131">
        <f t="shared" si="94"/>
        <v>0</v>
      </c>
      <c r="F210" s="131">
        <v>0</v>
      </c>
      <c r="G210" s="131">
        <v>0</v>
      </c>
      <c r="H210" s="131">
        <v>1238.9000000000001</v>
      </c>
      <c r="I210" s="131">
        <v>0</v>
      </c>
      <c r="J210" s="131">
        <v>22.7</v>
      </c>
      <c r="K210" s="131">
        <v>0</v>
      </c>
      <c r="L210" s="131">
        <v>0</v>
      </c>
      <c r="M210" s="131">
        <v>0</v>
      </c>
      <c r="N210" s="131">
        <v>100</v>
      </c>
      <c r="O210" s="135">
        <f t="shared" si="95"/>
        <v>0</v>
      </c>
      <c r="P210" s="5" t="s">
        <v>668</v>
      </c>
      <c r="Q210" s="2">
        <v>100</v>
      </c>
      <c r="R210" s="2">
        <v>0</v>
      </c>
      <c r="S210" s="2">
        <v>0</v>
      </c>
    </row>
    <row r="211" spans="1:19" ht="87.75" customHeight="1">
      <c r="A211" s="61" t="s">
        <v>622</v>
      </c>
      <c r="B211" s="26" t="s">
        <v>636</v>
      </c>
      <c r="C211" s="41" t="s">
        <v>660</v>
      </c>
      <c r="D211" s="42">
        <f>D212+D219+D223</f>
        <v>1830.5</v>
      </c>
      <c r="E211" s="42">
        <f t="shared" ref="E211:M211" si="96">E212+E219+E223</f>
        <v>831.90000000000009</v>
      </c>
      <c r="F211" s="42">
        <f t="shared" si="96"/>
        <v>0</v>
      </c>
      <c r="G211" s="42">
        <f t="shared" si="96"/>
        <v>0</v>
      </c>
      <c r="H211" s="42">
        <f t="shared" si="96"/>
        <v>0</v>
      </c>
      <c r="I211" s="42">
        <f t="shared" si="96"/>
        <v>0</v>
      </c>
      <c r="J211" s="42">
        <f t="shared" si="96"/>
        <v>1830.5</v>
      </c>
      <c r="K211" s="42">
        <f t="shared" si="96"/>
        <v>831.90000000000009</v>
      </c>
      <c r="L211" s="42">
        <f t="shared" si="96"/>
        <v>0</v>
      </c>
      <c r="M211" s="42">
        <f t="shared" si="96"/>
        <v>0</v>
      </c>
      <c r="N211" s="42">
        <v>100</v>
      </c>
      <c r="O211" s="42">
        <f>E211/D211*100</f>
        <v>45.446599289811537</v>
      </c>
      <c r="P211" s="19" t="s">
        <v>648</v>
      </c>
      <c r="Q211" s="105">
        <v>8887</v>
      </c>
      <c r="R211" s="107">
        <v>4305</v>
      </c>
      <c r="S211" s="44">
        <f>R211/Q211%</f>
        <v>48.441543828063459</v>
      </c>
    </row>
    <row r="212" spans="1:19" s="24" customFormat="1" ht="99.75" customHeight="1">
      <c r="A212" s="21" t="s">
        <v>623</v>
      </c>
      <c r="B212" s="140" t="s">
        <v>637</v>
      </c>
      <c r="C212" s="32" t="s">
        <v>660</v>
      </c>
      <c r="D212" s="22">
        <f>SUM(D213:D218)</f>
        <v>170</v>
      </c>
      <c r="E212" s="22">
        <f t="shared" ref="E212:M212" si="97">SUM(E213:E218)</f>
        <v>75.7</v>
      </c>
      <c r="F212" s="22">
        <f t="shared" si="97"/>
        <v>0</v>
      </c>
      <c r="G212" s="22">
        <f t="shared" si="97"/>
        <v>0</v>
      </c>
      <c r="H212" s="22">
        <f t="shared" si="97"/>
        <v>0</v>
      </c>
      <c r="I212" s="22">
        <f t="shared" si="97"/>
        <v>0</v>
      </c>
      <c r="J212" s="22">
        <f t="shared" si="97"/>
        <v>170</v>
      </c>
      <c r="K212" s="22">
        <f t="shared" si="97"/>
        <v>75.7</v>
      </c>
      <c r="L212" s="22">
        <f t="shared" si="97"/>
        <v>0</v>
      </c>
      <c r="M212" s="22">
        <f t="shared" si="97"/>
        <v>0</v>
      </c>
      <c r="N212" s="22">
        <v>100</v>
      </c>
      <c r="O212" s="22">
        <f t="shared" ref="O212:O224" si="98">E212/D212*100</f>
        <v>44.529411764705884</v>
      </c>
      <c r="P212" s="12" t="s">
        <v>648</v>
      </c>
      <c r="Q212" s="86">
        <v>8887</v>
      </c>
      <c r="R212" s="86">
        <v>4305</v>
      </c>
      <c r="S212" s="23">
        <f t="shared" ref="S212:S218" si="99">R212/Q212*100</f>
        <v>48.441543828063466</v>
      </c>
    </row>
    <row r="213" spans="1:19" ht="99" customHeight="1">
      <c r="A213" s="7" t="s">
        <v>624</v>
      </c>
      <c r="B213" s="45" t="s">
        <v>638</v>
      </c>
      <c r="C213" s="6" t="s">
        <v>660</v>
      </c>
      <c r="D213" s="131">
        <f t="shared" ref="D213:D218" si="100">F213+H213+J213+L213</f>
        <v>75</v>
      </c>
      <c r="E213" s="131">
        <f t="shared" ref="E213:E218" si="101">G213+I213+K213</f>
        <v>26.7</v>
      </c>
      <c r="F213" s="131"/>
      <c r="G213" s="131"/>
      <c r="H213" s="131">
        <v>0</v>
      </c>
      <c r="I213" s="131">
        <v>0</v>
      </c>
      <c r="J213" s="131">
        <v>75</v>
      </c>
      <c r="K213" s="131">
        <v>26.7</v>
      </c>
      <c r="L213" s="131">
        <v>0</v>
      </c>
      <c r="M213" s="131">
        <v>0</v>
      </c>
      <c r="N213" s="131">
        <v>100</v>
      </c>
      <c r="O213" s="131">
        <f t="shared" si="98"/>
        <v>35.6</v>
      </c>
      <c r="P213" s="12" t="s">
        <v>648</v>
      </c>
      <c r="Q213" s="86">
        <v>8887</v>
      </c>
      <c r="R213" s="86">
        <v>4305</v>
      </c>
      <c r="S213" s="2">
        <f t="shared" si="99"/>
        <v>48.441543828063466</v>
      </c>
    </row>
    <row r="214" spans="1:19" ht="89.25" customHeight="1">
      <c r="A214" s="7" t="s">
        <v>625</v>
      </c>
      <c r="B214" s="45" t="s">
        <v>639</v>
      </c>
      <c r="C214" s="6" t="s">
        <v>660</v>
      </c>
      <c r="D214" s="131">
        <f t="shared" si="100"/>
        <v>40</v>
      </c>
      <c r="E214" s="131">
        <f t="shared" si="101"/>
        <v>40</v>
      </c>
      <c r="F214" s="131">
        <v>0</v>
      </c>
      <c r="G214" s="131">
        <v>0</v>
      </c>
      <c r="H214" s="131"/>
      <c r="I214" s="131"/>
      <c r="J214" s="131">
        <v>40</v>
      </c>
      <c r="K214" s="131">
        <v>40</v>
      </c>
      <c r="L214" s="131">
        <v>0</v>
      </c>
      <c r="M214" s="131">
        <v>0</v>
      </c>
      <c r="N214" s="131">
        <v>100</v>
      </c>
      <c r="O214" s="131">
        <f t="shared" si="98"/>
        <v>100</v>
      </c>
      <c r="P214" s="11" t="s">
        <v>649</v>
      </c>
      <c r="Q214" s="59">
        <v>7840</v>
      </c>
      <c r="R214" s="59">
        <v>3004</v>
      </c>
      <c r="S214" s="2">
        <f t="shared" si="99"/>
        <v>38.316326530612244</v>
      </c>
    </row>
    <row r="215" spans="1:19" ht="90.75" customHeight="1">
      <c r="A215" s="7" t="s">
        <v>626</v>
      </c>
      <c r="B215" s="45" t="s">
        <v>640</v>
      </c>
      <c r="C215" s="6" t="s">
        <v>660</v>
      </c>
      <c r="D215" s="131">
        <f t="shared" si="100"/>
        <v>15</v>
      </c>
      <c r="E215" s="131">
        <f t="shared" si="101"/>
        <v>9</v>
      </c>
      <c r="F215" s="131">
        <v>0</v>
      </c>
      <c r="G215" s="131">
        <v>0</v>
      </c>
      <c r="H215" s="131"/>
      <c r="I215" s="131"/>
      <c r="J215" s="131">
        <v>15</v>
      </c>
      <c r="K215" s="131">
        <v>9</v>
      </c>
      <c r="L215" s="131">
        <v>0</v>
      </c>
      <c r="M215" s="131">
        <v>0</v>
      </c>
      <c r="N215" s="131">
        <v>100</v>
      </c>
      <c r="O215" s="131">
        <f t="shared" si="98"/>
        <v>60</v>
      </c>
      <c r="P215" s="11" t="s">
        <v>650</v>
      </c>
      <c r="Q215" s="59">
        <v>11</v>
      </c>
      <c r="R215" s="59">
        <v>11</v>
      </c>
      <c r="S215" s="2">
        <f t="shared" si="99"/>
        <v>100</v>
      </c>
    </row>
    <row r="216" spans="1:19" ht="124.5" customHeight="1">
      <c r="A216" s="7" t="s">
        <v>627</v>
      </c>
      <c r="B216" s="45" t="s">
        <v>40</v>
      </c>
      <c r="C216" s="6" t="s">
        <v>660</v>
      </c>
      <c r="D216" s="131">
        <f t="shared" si="100"/>
        <v>5</v>
      </c>
      <c r="E216" s="131">
        <f t="shared" si="101"/>
        <v>0</v>
      </c>
      <c r="F216" s="131">
        <v>0</v>
      </c>
      <c r="G216" s="131">
        <v>0</v>
      </c>
      <c r="H216" s="131"/>
      <c r="I216" s="131"/>
      <c r="J216" s="131">
        <v>5</v>
      </c>
      <c r="K216" s="131">
        <v>0</v>
      </c>
      <c r="L216" s="131">
        <v>0</v>
      </c>
      <c r="M216" s="131">
        <v>0</v>
      </c>
      <c r="N216" s="131">
        <v>100</v>
      </c>
      <c r="O216" s="135">
        <f t="shared" si="98"/>
        <v>0</v>
      </c>
      <c r="P216" s="11" t="s">
        <v>651</v>
      </c>
      <c r="Q216" s="59">
        <v>80</v>
      </c>
      <c r="R216" s="59">
        <v>35</v>
      </c>
      <c r="S216" s="2">
        <f t="shared" si="99"/>
        <v>43.75</v>
      </c>
    </row>
    <row r="217" spans="1:19" ht="60.75" customHeight="1">
      <c r="A217" s="7" t="s">
        <v>628</v>
      </c>
      <c r="B217" s="45" t="s">
        <v>641</v>
      </c>
      <c r="C217" s="6" t="s">
        <v>660</v>
      </c>
      <c r="D217" s="131">
        <f t="shared" si="100"/>
        <v>30</v>
      </c>
      <c r="E217" s="131">
        <f t="shared" si="101"/>
        <v>0</v>
      </c>
      <c r="F217" s="131">
        <v>0</v>
      </c>
      <c r="G217" s="131">
        <v>0</v>
      </c>
      <c r="H217" s="131">
        <v>0</v>
      </c>
      <c r="I217" s="131">
        <v>0</v>
      </c>
      <c r="J217" s="131">
        <v>30</v>
      </c>
      <c r="K217" s="131">
        <v>0</v>
      </c>
      <c r="L217" s="131">
        <v>0</v>
      </c>
      <c r="M217" s="131">
        <v>0</v>
      </c>
      <c r="N217" s="131">
        <v>100</v>
      </c>
      <c r="O217" s="135">
        <f t="shared" si="98"/>
        <v>0</v>
      </c>
      <c r="P217" s="11" t="s">
        <v>652</v>
      </c>
      <c r="Q217" s="59">
        <v>24.88</v>
      </c>
      <c r="R217" s="59">
        <v>15</v>
      </c>
      <c r="S217" s="2">
        <f t="shared" si="99"/>
        <v>60.289389067524112</v>
      </c>
    </row>
    <row r="218" spans="1:19" ht="126" customHeight="1">
      <c r="A218" s="7" t="s">
        <v>629</v>
      </c>
      <c r="B218" s="45" t="s">
        <v>642</v>
      </c>
      <c r="C218" s="6" t="s">
        <v>660</v>
      </c>
      <c r="D218" s="131">
        <f t="shared" si="100"/>
        <v>5</v>
      </c>
      <c r="E218" s="131">
        <f t="shared" si="101"/>
        <v>0</v>
      </c>
      <c r="F218" s="131">
        <v>0</v>
      </c>
      <c r="G218" s="131">
        <v>0</v>
      </c>
      <c r="H218" s="131">
        <v>0</v>
      </c>
      <c r="I218" s="131">
        <v>0</v>
      </c>
      <c r="J218" s="131">
        <v>5</v>
      </c>
      <c r="K218" s="131">
        <v>0</v>
      </c>
      <c r="L218" s="131">
        <v>0</v>
      </c>
      <c r="M218" s="131">
        <v>0</v>
      </c>
      <c r="N218" s="131">
        <v>100</v>
      </c>
      <c r="O218" s="135">
        <f t="shared" si="98"/>
        <v>0</v>
      </c>
      <c r="P218" s="11" t="s">
        <v>653</v>
      </c>
      <c r="Q218" s="2">
        <v>3045</v>
      </c>
      <c r="R218" s="2">
        <v>1870</v>
      </c>
      <c r="S218" s="2">
        <f t="shared" si="99"/>
        <v>61.412151067323485</v>
      </c>
    </row>
    <row r="219" spans="1:19" s="139" customFormat="1" ht="50.25" customHeight="1">
      <c r="A219" s="53" t="s">
        <v>630</v>
      </c>
      <c r="B219" s="140" t="s">
        <v>643</v>
      </c>
      <c r="C219" s="32" t="s">
        <v>660</v>
      </c>
      <c r="D219" s="136">
        <f>SUM(D220:D222)</f>
        <v>30</v>
      </c>
      <c r="E219" s="136">
        <f t="shared" ref="E219:M219" si="102">SUM(E220:E222)</f>
        <v>0</v>
      </c>
      <c r="F219" s="136">
        <f t="shared" si="102"/>
        <v>0</v>
      </c>
      <c r="G219" s="136">
        <f t="shared" si="102"/>
        <v>0</v>
      </c>
      <c r="H219" s="136">
        <f t="shared" si="102"/>
        <v>0</v>
      </c>
      <c r="I219" s="136">
        <f t="shared" si="102"/>
        <v>0</v>
      </c>
      <c r="J219" s="136">
        <f t="shared" si="102"/>
        <v>30</v>
      </c>
      <c r="K219" s="136">
        <f t="shared" si="102"/>
        <v>0</v>
      </c>
      <c r="L219" s="136">
        <f t="shared" si="102"/>
        <v>0</v>
      </c>
      <c r="M219" s="136">
        <f t="shared" si="102"/>
        <v>0</v>
      </c>
      <c r="N219" s="137">
        <v>100</v>
      </c>
      <c r="O219" s="135">
        <f t="shared" si="98"/>
        <v>0</v>
      </c>
      <c r="P219" s="10" t="s">
        <v>654</v>
      </c>
      <c r="Q219" s="138">
        <v>40</v>
      </c>
      <c r="R219" s="138">
        <v>23</v>
      </c>
      <c r="S219" s="103">
        <f t="shared" ref="S219:S224" si="103">R219/Q219*100</f>
        <v>57.499999999999993</v>
      </c>
    </row>
    <row r="220" spans="1:19" ht="72.75" customHeight="1">
      <c r="A220" s="46" t="s">
        <v>631</v>
      </c>
      <c r="B220" s="45" t="s">
        <v>644</v>
      </c>
      <c r="C220" s="142" t="s">
        <v>660</v>
      </c>
      <c r="D220" s="131">
        <f t="shared" ref="D220:D222" si="104">F220+H220+J220+L220</f>
        <v>5</v>
      </c>
      <c r="E220" s="131">
        <f t="shared" ref="E220:E222" si="105">G220+I220+K220+M220</f>
        <v>0</v>
      </c>
      <c r="F220" s="3">
        <v>0</v>
      </c>
      <c r="G220" s="3">
        <v>0</v>
      </c>
      <c r="H220" s="3">
        <v>0</v>
      </c>
      <c r="I220" s="3">
        <v>0</v>
      </c>
      <c r="J220" s="3">
        <v>5</v>
      </c>
      <c r="K220" s="3">
        <v>0</v>
      </c>
      <c r="L220" s="3">
        <v>0</v>
      </c>
      <c r="M220" s="3">
        <v>0</v>
      </c>
      <c r="N220" s="3">
        <v>100</v>
      </c>
      <c r="O220" s="135">
        <f t="shared" si="98"/>
        <v>0</v>
      </c>
      <c r="P220" s="5" t="s">
        <v>655</v>
      </c>
      <c r="Q220" s="84">
        <v>38</v>
      </c>
      <c r="R220" s="84">
        <v>25</v>
      </c>
      <c r="S220" s="2">
        <f t="shared" si="103"/>
        <v>65.789473684210535</v>
      </c>
    </row>
    <row r="221" spans="1:19" ht="96.75" customHeight="1">
      <c r="A221" s="46" t="s">
        <v>632</v>
      </c>
      <c r="B221" s="45" t="s">
        <v>645</v>
      </c>
      <c r="C221" s="142" t="s">
        <v>660</v>
      </c>
      <c r="D221" s="131">
        <f t="shared" si="104"/>
        <v>20</v>
      </c>
      <c r="E221" s="131">
        <f t="shared" si="105"/>
        <v>0</v>
      </c>
      <c r="F221" s="3">
        <v>0</v>
      </c>
      <c r="G221" s="3">
        <v>0</v>
      </c>
      <c r="H221" s="3">
        <v>0</v>
      </c>
      <c r="I221" s="3">
        <v>0</v>
      </c>
      <c r="J221" s="3">
        <v>20</v>
      </c>
      <c r="K221" s="3">
        <v>0</v>
      </c>
      <c r="L221" s="3">
        <v>0</v>
      </c>
      <c r="M221" s="3">
        <v>0</v>
      </c>
      <c r="N221" s="3">
        <v>100</v>
      </c>
      <c r="O221" s="135">
        <f t="shared" si="98"/>
        <v>0</v>
      </c>
      <c r="P221" s="5" t="s">
        <v>656</v>
      </c>
      <c r="Q221" s="84">
        <v>8</v>
      </c>
      <c r="R221" s="84">
        <v>2</v>
      </c>
      <c r="S221" s="2">
        <f t="shared" si="103"/>
        <v>25</v>
      </c>
    </row>
    <row r="222" spans="1:19" ht="54" customHeight="1">
      <c r="A222" s="46" t="s">
        <v>633</v>
      </c>
      <c r="B222" s="45" t="s">
        <v>646</v>
      </c>
      <c r="C222" s="142" t="s">
        <v>660</v>
      </c>
      <c r="D222" s="131">
        <f t="shared" si="104"/>
        <v>5</v>
      </c>
      <c r="E222" s="131">
        <f t="shared" si="105"/>
        <v>0</v>
      </c>
      <c r="F222" s="3">
        <v>0</v>
      </c>
      <c r="G222" s="3">
        <v>0</v>
      </c>
      <c r="H222" s="3">
        <v>0</v>
      </c>
      <c r="I222" s="3">
        <v>0</v>
      </c>
      <c r="J222" s="3">
        <v>5</v>
      </c>
      <c r="K222" s="3">
        <v>0</v>
      </c>
      <c r="L222" s="3">
        <v>0</v>
      </c>
      <c r="M222" s="3">
        <v>0</v>
      </c>
      <c r="N222" s="3">
        <v>100</v>
      </c>
      <c r="O222" s="135">
        <f t="shared" si="98"/>
        <v>0</v>
      </c>
      <c r="P222" s="5" t="s">
        <v>657</v>
      </c>
      <c r="Q222" s="84">
        <v>25</v>
      </c>
      <c r="R222" s="84">
        <v>13</v>
      </c>
      <c r="S222" s="2">
        <f t="shared" si="103"/>
        <v>52</v>
      </c>
    </row>
    <row r="223" spans="1:19" s="24" customFormat="1" ht="64.5" customHeight="1">
      <c r="A223" s="53" t="s">
        <v>634</v>
      </c>
      <c r="B223" s="140" t="s">
        <v>666</v>
      </c>
      <c r="C223" s="32" t="s">
        <v>660</v>
      </c>
      <c r="D223" s="22">
        <f>D224</f>
        <v>1630.5</v>
      </c>
      <c r="E223" s="22">
        <f t="shared" ref="E223:M223" si="106">E224</f>
        <v>756.2</v>
      </c>
      <c r="F223" s="22">
        <f t="shared" si="106"/>
        <v>0</v>
      </c>
      <c r="G223" s="22">
        <f t="shared" si="106"/>
        <v>0</v>
      </c>
      <c r="H223" s="22">
        <f t="shared" si="106"/>
        <v>0</v>
      </c>
      <c r="I223" s="22">
        <f t="shared" si="106"/>
        <v>0</v>
      </c>
      <c r="J223" s="22">
        <f t="shared" si="106"/>
        <v>1630.5</v>
      </c>
      <c r="K223" s="22">
        <f t="shared" si="106"/>
        <v>756.2</v>
      </c>
      <c r="L223" s="22">
        <f t="shared" si="106"/>
        <v>0</v>
      </c>
      <c r="M223" s="22">
        <f t="shared" si="106"/>
        <v>0</v>
      </c>
      <c r="N223" s="49">
        <v>100</v>
      </c>
      <c r="O223" s="135">
        <f t="shared" si="98"/>
        <v>46.378411530205462</v>
      </c>
      <c r="P223" s="10" t="s">
        <v>658</v>
      </c>
      <c r="Q223" s="97">
        <v>100</v>
      </c>
      <c r="R223" s="97">
        <v>99</v>
      </c>
      <c r="S223" s="23">
        <f t="shared" si="103"/>
        <v>99</v>
      </c>
    </row>
    <row r="224" spans="1:19" ht="60" customHeight="1">
      <c r="A224" s="46" t="s">
        <v>635</v>
      </c>
      <c r="B224" s="141" t="s">
        <v>647</v>
      </c>
      <c r="C224" s="142" t="s">
        <v>660</v>
      </c>
      <c r="D224" s="131">
        <f t="shared" ref="D224" si="107">F224+H224+J224+L224</f>
        <v>1630.5</v>
      </c>
      <c r="E224" s="131">
        <f t="shared" ref="E224" si="108">G224+I224+K224+M224</f>
        <v>756.2</v>
      </c>
      <c r="F224" s="3">
        <v>0</v>
      </c>
      <c r="G224" s="3">
        <v>0</v>
      </c>
      <c r="H224" s="3">
        <v>0</v>
      </c>
      <c r="I224" s="3">
        <v>0</v>
      </c>
      <c r="J224" s="3">
        <v>1630.5</v>
      </c>
      <c r="K224" s="3">
        <v>756.2</v>
      </c>
      <c r="L224" s="3">
        <v>0</v>
      </c>
      <c r="M224" s="3">
        <v>0</v>
      </c>
      <c r="N224" s="3">
        <v>100</v>
      </c>
      <c r="O224" s="135">
        <f t="shared" si="98"/>
        <v>46.378411530205462</v>
      </c>
      <c r="P224" s="5" t="s">
        <v>659</v>
      </c>
      <c r="Q224" s="13">
        <v>99</v>
      </c>
      <c r="R224" s="13">
        <v>45.5</v>
      </c>
      <c r="S224" s="2">
        <f t="shared" si="103"/>
        <v>45.959595959595958</v>
      </c>
    </row>
    <row r="225" spans="1:19" ht="38.25" customHeight="1">
      <c r="A225" s="55"/>
      <c r="B225" s="162"/>
      <c r="C225" s="5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6"/>
      <c r="Q225" s="57"/>
      <c r="R225" s="57"/>
      <c r="S225" s="57"/>
    </row>
    <row r="226" spans="1:19" ht="14.25" customHeight="1">
      <c r="A226" s="55"/>
      <c r="B226" s="162"/>
      <c r="C226" s="5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6"/>
      <c r="Q226" s="57"/>
      <c r="R226" s="57"/>
      <c r="S226" s="57"/>
    </row>
    <row r="227" spans="1:19">
      <c r="C227" s="18" t="s">
        <v>508</v>
      </c>
      <c r="Q227" s="58"/>
      <c r="R227" s="58"/>
      <c r="S227" s="58"/>
    </row>
    <row r="228" spans="1:19">
      <c r="C228" s="18" t="s">
        <v>323</v>
      </c>
      <c r="Q228" s="58"/>
      <c r="R228" s="58"/>
      <c r="S228" s="58"/>
    </row>
    <row r="229" spans="1:19">
      <c r="C229" s="18" t="s">
        <v>324</v>
      </c>
      <c r="Q229" s="58"/>
      <c r="R229" s="58"/>
      <c r="S229" s="58"/>
    </row>
    <row r="230" spans="1:19">
      <c r="C230" s="18" t="s">
        <v>325</v>
      </c>
      <c r="Q230" s="58"/>
      <c r="R230" s="58"/>
      <c r="S230" s="58"/>
    </row>
    <row r="231" spans="1:19">
      <c r="C231" s="18" t="s">
        <v>326</v>
      </c>
      <c r="Q231" s="58"/>
      <c r="R231" s="58"/>
      <c r="S231" s="58"/>
    </row>
  </sheetData>
  <autoFilter ref="A9:U231"/>
  <mergeCells count="36">
    <mergeCell ref="N4:O7"/>
    <mergeCell ref="E123:E124"/>
    <mergeCell ref="F123:F124"/>
    <mergeCell ref="G123:G124"/>
    <mergeCell ref="H123:H124"/>
    <mergeCell ref="I123:I124"/>
    <mergeCell ref="O123:O124"/>
    <mergeCell ref="J123:J124"/>
    <mergeCell ref="N123:N124"/>
    <mergeCell ref="K123:K124"/>
    <mergeCell ref="L123:L124"/>
    <mergeCell ref="M123:M124"/>
    <mergeCell ref="P4:P8"/>
    <mergeCell ref="Q4:Q8"/>
    <mergeCell ref="R4:R8"/>
    <mergeCell ref="S4:S8"/>
    <mergeCell ref="P41:P44"/>
    <mergeCell ref="Q41:Q44"/>
    <mergeCell ref="R41:R44"/>
    <mergeCell ref="S41:S44"/>
    <mergeCell ref="A123:A124"/>
    <mergeCell ref="B123:B124"/>
    <mergeCell ref="C123:C124"/>
    <mergeCell ref="D123:D124"/>
    <mergeCell ref="A2:O2"/>
    <mergeCell ref="A3:O3"/>
    <mergeCell ref="D5:E7"/>
    <mergeCell ref="F5:M5"/>
    <mergeCell ref="F6:G7"/>
    <mergeCell ref="H6:I7"/>
    <mergeCell ref="J6:K7"/>
    <mergeCell ref="L6:M7"/>
    <mergeCell ref="C4:C8"/>
    <mergeCell ref="D4:M4"/>
    <mergeCell ref="A4:A8"/>
    <mergeCell ref="B4:B8"/>
  </mergeCells>
  <pageMargins left="0.23622047244094491" right="0.19685039370078741" top="0.55118110236220474" bottom="0" header="0.31496062992125984" footer="0.31496062992125984"/>
  <pageSetup paperSize="9" scale="63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T34"/>
  <sheetViews>
    <sheetView view="pageBreakPreview" topLeftCell="A13" zoomScale="70" zoomScaleNormal="70" zoomScaleSheetLayoutView="70" workbookViewId="0">
      <selection activeCell="L13" sqref="L13"/>
    </sheetView>
  </sheetViews>
  <sheetFormatPr defaultRowHeight="12"/>
  <cols>
    <col min="1" max="1" width="5.85546875" style="75" customWidth="1"/>
    <col min="2" max="2" width="27.140625" style="75" customWidth="1"/>
    <col min="3" max="3" width="9.140625" style="75"/>
    <col min="4" max="5" width="13" style="75" bestFit="1" customWidth="1"/>
    <col min="6" max="7" width="10.7109375" style="75" bestFit="1" customWidth="1"/>
    <col min="8" max="8" width="12.7109375" style="75" customWidth="1"/>
    <col min="9" max="11" width="11.5703125" style="75" bestFit="1" customWidth="1"/>
    <col min="12" max="13" width="10.7109375" style="75" bestFit="1" customWidth="1"/>
    <col min="14" max="15" width="9.28515625" style="75" bestFit="1" customWidth="1"/>
    <col min="16" max="16" width="18.42578125" style="75" customWidth="1"/>
    <col min="17" max="18" width="10.42578125" style="75" customWidth="1"/>
    <col min="19" max="20" width="9.28515625" style="75" bestFit="1" customWidth="1"/>
    <col min="21" max="16384" width="9.140625" style="75"/>
  </cols>
  <sheetData>
    <row r="3" spans="1:20" s="72" customFormat="1" ht="24" customHeight="1">
      <c r="A3" s="203" t="s">
        <v>0</v>
      </c>
      <c r="B3" s="203" t="s">
        <v>1</v>
      </c>
      <c r="C3" s="203" t="s">
        <v>2</v>
      </c>
      <c r="D3" s="192" t="s">
        <v>3</v>
      </c>
      <c r="E3" s="192"/>
      <c r="F3" s="192"/>
      <c r="G3" s="192"/>
      <c r="H3" s="192"/>
      <c r="I3" s="192"/>
      <c r="J3" s="192"/>
      <c r="K3" s="192"/>
      <c r="L3" s="192"/>
      <c r="M3" s="192"/>
      <c r="N3" s="218" t="s">
        <v>4</v>
      </c>
      <c r="O3" s="218"/>
      <c r="P3" s="220" t="s">
        <v>215</v>
      </c>
      <c r="Q3" s="207" t="s">
        <v>216</v>
      </c>
      <c r="R3" s="207" t="s">
        <v>288</v>
      </c>
      <c r="S3" s="207" t="s">
        <v>289</v>
      </c>
      <c r="T3" s="207" t="s">
        <v>671</v>
      </c>
    </row>
    <row r="4" spans="1:20" s="72" customFormat="1">
      <c r="A4" s="203"/>
      <c r="B4" s="203"/>
      <c r="C4" s="203"/>
      <c r="D4" s="219" t="s">
        <v>5</v>
      </c>
      <c r="E4" s="219"/>
      <c r="F4" s="192" t="s">
        <v>6</v>
      </c>
      <c r="G4" s="192"/>
      <c r="H4" s="192"/>
      <c r="I4" s="192"/>
      <c r="J4" s="192"/>
      <c r="K4" s="192"/>
      <c r="L4" s="192"/>
      <c r="M4" s="192"/>
      <c r="N4" s="218"/>
      <c r="O4" s="218"/>
      <c r="P4" s="221"/>
      <c r="Q4" s="207"/>
      <c r="R4" s="207"/>
      <c r="S4" s="207"/>
      <c r="T4" s="207"/>
    </row>
    <row r="5" spans="1:20" s="72" customFormat="1">
      <c r="A5" s="203"/>
      <c r="B5" s="203"/>
      <c r="C5" s="203"/>
      <c r="D5" s="219"/>
      <c r="E5" s="219"/>
      <c r="F5" s="192" t="s">
        <v>7</v>
      </c>
      <c r="G5" s="192"/>
      <c r="H5" s="192" t="s">
        <v>8</v>
      </c>
      <c r="I5" s="192"/>
      <c r="J5" s="192" t="s">
        <v>9</v>
      </c>
      <c r="K5" s="192"/>
      <c r="L5" s="192" t="s">
        <v>10</v>
      </c>
      <c r="M5" s="192"/>
      <c r="N5" s="218"/>
      <c r="O5" s="218"/>
      <c r="P5" s="221"/>
      <c r="Q5" s="207"/>
      <c r="R5" s="207"/>
      <c r="S5" s="207"/>
      <c r="T5" s="207"/>
    </row>
    <row r="6" spans="1:20" s="72" customFormat="1" ht="87.75" customHeight="1">
      <c r="A6" s="203"/>
      <c r="B6" s="203"/>
      <c r="C6" s="203"/>
      <c r="D6" s="219"/>
      <c r="E6" s="219"/>
      <c r="F6" s="192"/>
      <c r="G6" s="192"/>
      <c r="H6" s="192"/>
      <c r="I6" s="192"/>
      <c r="J6" s="192"/>
      <c r="K6" s="192"/>
      <c r="L6" s="192"/>
      <c r="M6" s="192"/>
      <c r="N6" s="218"/>
      <c r="O6" s="218"/>
      <c r="P6" s="221"/>
      <c r="Q6" s="207"/>
      <c r="R6" s="207"/>
      <c r="S6" s="207"/>
      <c r="T6" s="207"/>
    </row>
    <row r="7" spans="1:20" s="72" customFormat="1" ht="15" customHeight="1">
      <c r="A7" s="203"/>
      <c r="B7" s="203"/>
      <c r="C7" s="203"/>
      <c r="D7" s="1" t="s">
        <v>12</v>
      </c>
      <c r="E7" s="1" t="s">
        <v>11</v>
      </c>
      <c r="F7" s="1" t="s">
        <v>12</v>
      </c>
      <c r="G7" s="1" t="s">
        <v>11</v>
      </c>
      <c r="H7" s="1" t="s">
        <v>12</v>
      </c>
      <c r="I7" s="1" t="s">
        <v>11</v>
      </c>
      <c r="J7" s="1" t="s">
        <v>12</v>
      </c>
      <c r="K7" s="1" t="s">
        <v>11</v>
      </c>
      <c r="L7" s="1" t="s">
        <v>12</v>
      </c>
      <c r="M7" s="1" t="s">
        <v>11</v>
      </c>
      <c r="N7" s="1" t="s">
        <v>12</v>
      </c>
      <c r="O7" s="1" t="s">
        <v>11</v>
      </c>
      <c r="P7" s="221"/>
      <c r="Q7" s="207"/>
      <c r="R7" s="207"/>
      <c r="S7" s="207"/>
      <c r="T7" s="207"/>
    </row>
    <row r="8" spans="1:20" s="74" customFormat="1">
      <c r="A8" s="36">
        <v>1</v>
      </c>
      <c r="B8" s="37">
        <v>2</v>
      </c>
      <c r="C8" s="37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37">
        <v>16</v>
      </c>
      <c r="Q8" s="20">
        <v>17</v>
      </c>
      <c r="R8" s="20">
        <v>18</v>
      </c>
      <c r="S8" s="20">
        <v>19</v>
      </c>
      <c r="T8" s="20">
        <v>20</v>
      </c>
    </row>
    <row r="9" spans="1:20" s="73" customFormat="1" ht="60" customHeight="1">
      <c r="A9" s="36"/>
      <c r="B9" s="36" t="str">
        <f>'МП ПМР'!B10</f>
        <v>Итого по муниципальным программам Павловского муниципального района за  2019 год</v>
      </c>
      <c r="C9" s="36"/>
      <c r="D9" s="62">
        <f>'МП ПМР'!D10</f>
        <v>1601528.39965</v>
      </c>
      <c r="E9" s="62">
        <f>'МП ПМР'!E10</f>
        <v>635560.93999999994</v>
      </c>
      <c r="F9" s="62">
        <f>'МП ПМР'!F10</f>
        <v>65815.28</v>
      </c>
      <c r="G9" s="62">
        <f>'МП ПМР'!G10</f>
        <v>4369.43</v>
      </c>
      <c r="H9" s="62">
        <f>'МП ПМР'!H10</f>
        <v>1046137.00465</v>
      </c>
      <c r="I9" s="62">
        <f>'МП ПМР'!I10</f>
        <v>383558.42</v>
      </c>
      <c r="J9" s="62">
        <f>'МП ПМР'!J10</f>
        <v>453680.995</v>
      </c>
      <c r="K9" s="62">
        <f>'МП ПМР'!K10</f>
        <v>236194.94</v>
      </c>
      <c r="L9" s="62">
        <f>'МП ПМР'!L10</f>
        <v>35895.120000000003</v>
      </c>
      <c r="M9" s="62">
        <f>'МП ПМР'!M10</f>
        <v>16242.01</v>
      </c>
      <c r="N9" s="62">
        <f>'МП ПМР'!N10</f>
        <v>100</v>
      </c>
      <c r="O9" s="62">
        <f>'МП ПМР'!O10</f>
        <v>39.684649996771597</v>
      </c>
      <c r="P9" s="36"/>
      <c r="Q9" s="36"/>
      <c r="R9" s="36"/>
      <c r="S9" s="36"/>
      <c r="T9" s="174">
        <f>SUM(T10:T22)</f>
        <v>100.11898150946783</v>
      </c>
    </row>
    <row r="10" spans="1:20" s="73" customFormat="1" ht="106.5" customHeight="1">
      <c r="A10" s="36">
        <v>1</v>
      </c>
      <c r="B10" s="36" t="str">
        <f>'МП ПМР'!B11</f>
        <v>МП "Развитие образования"</v>
      </c>
      <c r="C10" s="36" t="str">
        <f>'МП ПМР'!C11</f>
        <v>2014-2022гг.</v>
      </c>
      <c r="D10" s="62">
        <f>'МП ПМР'!D11</f>
        <v>1005424.7</v>
      </c>
      <c r="E10" s="62">
        <f>'МП ПМР'!E11</f>
        <v>445456.39999999991</v>
      </c>
      <c r="F10" s="62">
        <f>'МП ПМР'!F11</f>
        <v>0</v>
      </c>
      <c r="G10" s="62">
        <f>'МП ПМР'!G11</f>
        <v>0</v>
      </c>
      <c r="H10" s="62">
        <f>'МП ПМР'!H11</f>
        <v>800359.5</v>
      </c>
      <c r="I10" s="62">
        <f>'МП ПМР'!I11</f>
        <v>337958.3</v>
      </c>
      <c r="J10" s="62">
        <f>'МП ПМР'!J11</f>
        <v>181233.9</v>
      </c>
      <c r="K10" s="62">
        <f>'МП ПМР'!K11</f>
        <v>102347.6</v>
      </c>
      <c r="L10" s="62">
        <f>'МП ПМР'!L11</f>
        <v>23831.300000000003</v>
      </c>
      <c r="M10" s="62">
        <f>'МП ПМР'!M11</f>
        <v>5150.5</v>
      </c>
      <c r="N10" s="62">
        <f>'МП ПМР'!N11</f>
        <v>100</v>
      </c>
      <c r="O10" s="62">
        <f>'МП ПМР'!O11</f>
        <v>44.305297055065381</v>
      </c>
      <c r="P10" s="36" t="str">
        <f>'МП ПМР'!P11</f>
        <v>Доля лиц, сдавших ЕГЭ по русскому языку и математике, в общей численности выпускников, участвовавших в ЕГЭ по данным предметам, %</v>
      </c>
      <c r="Q10" s="62">
        <f>'МП ПМР'!Q11</f>
        <v>100</v>
      </c>
      <c r="R10" s="62">
        <f>'МП ПМР'!R11</f>
        <v>99</v>
      </c>
      <c r="S10" s="62">
        <f>'МП ПМР'!S11</f>
        <v>99</v>
      </c>
      <c r="T10" s="175">
        <f>E10/E9%</f>
        <v>70.088699912867511</v>
      </c>
    </row>
    <row r="11" spans="1:20" s="73" customFormat="1" ht="66" customHeight="1">
      <c r="A11" s="36">
        <v>2</v>
      </c>
      <c r="B11" s="36" t="str">
        <f>'МП ПМР'!B56</f>
        <v>МП "Социальная поддержка граждан"</v>
      </c>
      <c r="C11" s="36" t="str">
        <f>'МП ПМР'!C56</f>
        <v>2014-2022гг.</v>
      </c>
      <c r="D11" s="62">
        <f>'МП ПМР'!D56</f>
        <v>24727.41</v>
      </c>
      <c r="E11" s="62">
        <f>'МП ПМР'!E56</f>
        <v>20035.939999999999</v>
      </c>
      <c r="F11" s="62">
        <f>'МП ПМР'!F56</f>
        <v>1522.99</v>
      </c>
      <c r="G11" s="62">
        <f>'МП ПМР'!G56</f>
        <v>1522.99</v>
      </c>
      <c r="H11" s="62">
        <f>'МП ПМР'!H56</f>
        <v>4220.6000000000004</v>
      </c>
      <c r="I11" s="62">
        <f>'МП ПМР'!I56</f>
        <v>3002.6</v>
      </c>
      <c r="J11" s="62">
        <f>'МП ПМР'!J56</f>
        <v>8517</v>
      </c>
      <c r="K11" s="62">
        <f>'МП ПМР'!K56</f>
        <v>4418.8399999999992</v>
      </c>
      <c r="L11" s="62">
        <f>'МП ПМР'!L56</f>
        <v>10466.82</v>
      </c>
      <c r="M11" s="62">
        <f>'МП ПМР'!M56</f>
        <v>11091.51</v>
      </c>
      <c r="N11" s="62">
        <f>'МП ПМР'!N56</f>
        <v>100</v>
      </c>
      <c r="O11" s="62">
        <f>'МП ПМР'!O56</f>
        <v>81.027248709023709</v>
      </c>
      <c r="P11" s="36" t="str">
        <f>'МП ПМР'!P56</f>
        <v>Общий коэффициент миграционного прироста (убыли) населения</v>
      </c>
      <c r="Q11" s="62">
        <f>'МП ПМР'!Q56</f>
        <v>3</v>
      </c>
      <c r="R11" s="62">
        <f>'МП ПМР'!R56</f>
        <v>7.3</v>
      </c>
      <c r="S11" s="62">
        <f>'МП ПМР'!S56</f>
        <v>41.095890410958908</v>
      </c>
      <c r="T11" s="175">
        <f>E11/E9%</f>
        <v>3.1524813340479989</v>
      </c>
    </row>
    <row r="12" spans="1:20" s="73" customFormat="1" ht="84.75" customHeight="1">
      <c r="A12" s="36">
        <v>3</v>
      </c>
      <c r="B12" s="36" t="str">
        <f>'МП ПМР'!B78</f>
        <v>МП "Обеспечение общественного порядка и противодействие преступности"</v>
      </c>
      <c r="C12" s="36" t="str">
        <f>'МП ПМР'!C78</f>
        <v>2014-2022гг.</v>
      </c>
      <c r="D12" s="62">
        <f>'МП ПМР'!D78</f>
        <v>1190.4000000000001</v>
      </c>
      <c r="E12" s="62">
        <f>'МП ПМР'!E78</f>
        <v>600.5</v>
      </c>
      <c r="F12" s="62">
        <f>'МП ПМР'!F78</f>
        <v>0</v>
      </c>
      <c r="G12" s="62">
        <f>'МП ПМР'!G78</f>
        <v>0</v>
      </c>
      <c r="H12" s="62">
        <f>'МП ПМР'!H78</f>
        <v>0</v>
      </c>
      <c r="I12" s="62">
        <f>'МП ПМР'!I78</f>
        <v>0</v>
      </c>
      <c r="J12" s="62">
        <f>'МП ПМР'!J78</f>
        <v>1190.4000000000001</v>
      </c>
      <c r="K12" s="62">
        <f>'МП ПМР'!K78</f>
        <v>600.5</v>
      </c>
      <c r="L12" s="62">
        <f>'МП ПМР'!L78</f>
        <v>0</v>
      </c>
      <c r="M12" s="62">
        <f>'МП ПМР'!M78</f>
        <v>0</v>
      </c>
      <c r="N12" s="62">
        <f>'МП ПМР'!N78</f>
        <v>100</v>
      </c>
      <c r="O12" s="62">
        <f>'МП ПМР'!O78</f>
        <v>50.445228494623649</v>
      </c>
      <c r="P12" s="36" t="str">
        <f>'МП ПМР'!P78</f>
        <v>Кол-во правонарушений, зарегистрированных на территории  муниципального района, ед.</v>
      </c>
      <c r="Q12" s="62">
        <f>'МП ПМР'!Q78</f>
        <v>4806</v>
      </c>
      <c r="R12" s="62">
        <f>'МП ПМР'!R78</f>
        <v>1330</v>
      </c>
      <c r="S12" s="62">
        <f>'МП ПМР'!S78</f>
        <v>27.673741156887221</v>
      </c>
      <c r="T12" s="175">
        <f>E12/E9%</f>
        <v>9.4483465267705097E-2</v>
      </c>
    </row>
    <row r="13" spans="1:20" s="73" customFormat="1" ht="93.75" customHeight="1">
      <c r="A13" s="36">
        <v>4</v>
      </c>
      <c r="B13" s="36" t="str">
        <f>'МП ПМР'!B84</f>
        <v>МП "Защита населения и территории Павловского муниципального района от чрезвычайных ситуаций, обеспечение пожарной безопасности и безопасности людей на водных объектах"</v>
      </c>
      <c r="C13" s="36" t="str">
        <f>'МП ПМР'!C84</f>
        <v>2014 - 2022гг.</v>
      </c>
      <c r="D13" s="62">
        <f>'МП ПМР'!D84</f>
        <v>72773.7</v>
      </c>
      <c r="E13" s="62">
        <f>'МП ПМР'!E84</f>
        <v>1653.9</v>
      </c>
      <c r="F13" s="62">
        <f>'МП ПМР'!F84</f>
        <v>56565.4</v>
      </c>
      <c r="G13" s="62">
        <f>'МП ПМР'!G84</f>
        <v>0</v>
      </c>
      <c r="H13" s="62">
        <f>'МП ПМР'!H84</f>
        <v>12568</v>
      </c>
      <c r="I13" s="62">
        <f>'МП ПМР'!I84</f>
        <v>0</v>
      </c>
      <c r="J13" s="62">
        <f>'МП ПМР'!J84</f>
        <v>3640.3</v>
      </c>
      <c r="K13" s="62">
        <f>'МП ПМР'!K84</f>
        <v>1653.9</v>
      </c>
      <c r="L13" s="62">
        <f>'МП ПМР'!L84</f>
        <v>0</v>
      </c>
      <c r="M13" s="62">
        <f>'МП ПМР'!M84</f>
        <v>0</v>
      </c>
      <c r="N13" s="62">
        <f>'МП ПМР'!N84</f>
        <v>100</v>
      </c>
      <c r="O13" s="62">
        <f>'МП ПМР'!O84</f>
        <v>2.2726616895939058</v>
      </c>
      <c r="P13" s="36" t="str">
        <f>'МП ПМР'!P84</f>
        <v>Уровень исполнения плановых значений расходов на реализацию муниципальной программы, %</v>
      </c>
      <c r="Q13" s="62">
        <f>'МП ПМР'!Q84</f>
        <v>100</v>
      </c>
      <c r="R13" s="62">
        <f>'МП ПМР'!R84</f>
        <v>2.27</v>
      </c>
      <c r="S13" s="62">
        <f>'МП ПМР'!S84</f>
        <v>2.27</v>
      </c>
      <c r="T13" s="175">
        <f>E13/E9%</f>
        <v>0.26022681633015399</v>
      </c>
    </row>
    <row r="14" spans="1:20" s="73" customFormat="1" ht="75" customHeight="1">
      <c r="A14" s="36">
        <v>5</v>
      </c>
      <c r="B14" s="36" t="str">
        <f>'МП ПМР'!B98</f>
        <v>МП "Развитие культуры"</v>
      </c>
      <c r="C14" s="36" t="str">
        <f>'МП ПМР'!C98</f>
        <v>2014 - 2022гг.</v>
      </c>
      <c r="D14" s="62">
        <f>'МП ПМР'!D98</f>
        <v>114494.8</v>
      </c>
      <c r="E14" s="62">
        <f>'МП ПМР'!E98</f>
        <v>54392.2</v>
      </c>
      <c r="F14" s="62">
        <f>'МП ПМР'!F98</f>
        <v>1880.9</v>
      </c>
      <c r="G14" s="62">
        <f>'МП ПМР'!G98</f>
        <v>1859.4</v>
      </c>
      <c r="H14" s="62">
        <f>'МП ПМР'!H98</f>
        <v>10358.599999999999</v>
      </c>
      <c r="I14" s="62">
        <f>'МП ПМР'!I98</f>
        <v>1433.8000000000002</v>
      </c>
      <c r="J14" s="62">
        <f>'МП ПМР'!J98</f>
        <v>102255.3</v>
      </c>
      <c r="K14" s="62">
        <f>'МП ПМР'!K98</f>
        <v>51099</v>
      </c>
      <c r="L14" s="62">
        <f>'МП ПМР'!L98</f>
        <v>0</v>
      </c>
      <c r="M14" s="62">
        <f>'МП ПМР'!M98</f>
        <v>0</v>
      </c>
      <c r="N14" s="62">
        <f>'МП ПМР'!N98</f>
        <v>100</v>
      </c>
      <c r="O14" s="62">
        <f>'МП ПМР'!O98</f>
        <v>47.506262293134704</v>
      </c>
      <c r="P14" s="36" t="str">
        <f>'МП ПМР'!P98</f>
        <v>Расходы консолидированного бюджета на культуру в расчете на 1 жителя, руб.</v>
      </c>
      <c r="Q14" s="62">
        <f>'МП ПМР'!Q98</f>
        <v>1358.4</v>
      </c>
      <c r="R14" s="62">
        <f>'МП ПМР'!R98</f>
        <v>3385.4</v>
      </c>
      <c r="S14" s="62">
        <f>'МП ПМР'!S98</f>
        <v>249.21967020023556</v>
      </c>
      <c r="T14" s="175">
        <f>E14/E9%</f>
        <v>8.5581407819051947</v>
      </c>
    </row>
    <row r="15" spans="1:20" s="73" customFormat="1" ht="60.75" customHeight="1">
      <c r="A15" s="36">
        <v>6</v>
      </c>
      <c r="B15" s="36" t="str">
        <f>'МП ПМР'!B122</f>
        <v xml:space="preserve">МП "Развитие и поддержка малого и среднего предпринимательства в Павловском муниципальном районе Воронежской области" </v>
      </c>
      <c r="C15" s="36" t="str">
        <f>'МП ПМР'!C122</f>
        <v>2014-2022гг.</v>
      </c>
      <c r="D15" s="62">
        <f>'МП ПМР'!D122</f>
        <v>10558.854649999999</v>
      </c>
      <c r="E15" s="62">
        <f>'МП ПМР'!E122</f>
        <v>1448.6599999999999</v>
      </c>
      <c r="F15" s="62">
        <f>'МП ПМР'!F122</f>
        <v>2122.25</v>
      </c>
      <c r="G15" s="62">
        <f>'МП ПМР'!G122</f>
        <v>0</v>
      </c>
      <c r="H15" s="62">
        <f>'МП ПМР'!H122</f>
        <v>43.324649999999998</v>
      </c>
      <c r="I15" s="62">
        <f>'МП ПМР'!I122</f>
        <v>0</v>
      </c>
      <c r="J15" s="62">
        <f>'МП ПМР'!J122</f>
        <v>8393.2799999999988</v>
      </c>
      <c r="K15" s="62">
        <f>'МП ПМР'!K122</f>
        <v>1448.6599999999999</v>
      </c>
      <c r="L15" s="62">
        <f>'МП ПМР'!L122</f>
        <v>0</v>
      </c>
      <c r="M15" s="62">
        <f>'МП ПМР'!M122</f>
        <v>0</v>
      </c>
      <c r="N15" s="62">
        <f>'МП ПМР'!N122</f>
        <v>100</v>
      </c>
      <c r="O15" s="62">
        <f>'МП ПМР'!O122</f>
        <v>13.719859284169614</v>
      </c>
      <c r="P15" s="36" t="str">
        <f>'МП ПМР'!P122</f>
        <v>Увеличение числа СМСП в расчете на 10 тыс. человек населения, ед.</v>
      </c>
      <c r="Q15" s="62">
        <f>'МП ПМР'!Q122</f>
        <v>317.70999999999998</v>
      </c>
      <c r="R15" s="62">
        <f>'МП ПМР'!R122</f>
        <v>0</v>
      </c>
      <c r="S15" s="62">
        <f>'МП ПМР'!S122</f>
        <v>0</v>
      </c>
      <c r="T15" s="175">
        <f>E15/E9%</f>
        <v>0.22793408292208769</v>
      </c>
    </row>
    <row r="16" spans="1:20" s="73" customFormat="1" ht="81" customHeight="1">
      <c r="A16" s="36">
        <v>7</v>
      </c>
      <c r="B16" s="36" t="str">
        <f>'МП ПМР'!B129</f>
        <v>МП "Развитие сельского хозяйства на территории Павловского муниципального района "</v>
      </c>
      <c r="C16" s="36" t="str">
        <f>'МП ПМР'!C129</f>
        <v>2014-2024 гг.</v>
      </c>
      <c r="D16" s="62">
        <f>'МП ПМР'!D129</f>
        <v>10252.199999999999</v>
      </c>
      <c r="E16" s="62">
        <f>'МП ПМР'!E129</f>
        <v>4463.6000000000004</v>
      </c>
      <c r="F16" s="62">
        <f>'МП ПМР'!F129</f>
        <v>0</v>
      </c>
      <c r="G16" s="62">
        <f>'МП ПМР'!G129</f>
        <v>0</v>
      </c>
      <c r="H16" s="62">
        <f>'МП ПМР'!H129</f>
        <v>1814.3</v>
      </c>
      <c r="I16" s="62">
        <f>'МП ПМР'!I129</f>
        <v>0</v>
      </c>
      <c r="J16" s="62">
        <f>'МП ПМР'!J129</f>
        <v>8437.9</v>
      </c>
      <c r="K16" s="62">
        <f>'МП ПМР'!K129</f>
        <v>4463.6000000000004</v>
      </c>
      <c r="L16" s="62">
        <f>'МП ПМР'!L129</f>
        <v>0</v>
      </c>
      <c r="M16" s="62">
        <f>'МП ПМР'!M129</f>
        <v>0</v>
      </c>
      <c r="N16" s="62">
        <f>'МП ПМР'!N129</f>
        <v>100</v>
      </c>
      <c r="O16" s="62">
        <f>'МП ПМР'!O129</f>
        <v>43.537972337644611</v>
      </c>
      <c r="P16" s="36" t="str">
        <f>'МП ПМР'!P129</f>
        <v>Индекс производства продукции сельского хозяйства в хозяйствах всех категорий (в сопоставимых ценах), %</v>
      </c>
      <c r="Q16" s="62">
        <f>'МП ПМР'!Q129</f>
        <v>104</v>
      </c>
      <c r="R16" s="62">
        <f>'МП ПМР'!R129</f>
        <v>0</v>
      </c>
      <c r="S16" s="62">
        <f>'МП ПМР'!S129</f>
        <v>0</v>
      </c>
      <c r="T16" s="175">
        <f>E16/E9%</f>
        <v>0.7023087353354347</v>
      </c>
    </row>
    <row r="17" spans="1:20" s="73" customFormat="1" ht="123" customHeight="1">
      <c r="A17" s="36">
        <v>8</v>
      </c>
      <c r="B17" s="36" t="str">
        <f>'МП ПМР'!B142</f>
        <v>МП "Управление муниципальным имуществом"</v>
      </c>
      <c r="C17" s="36" t="str">
        <f>'МП ПМР'!C142</f>
        <v>2014-2022 гг.</v>
      </c>
      <c r="D17" s="62">
        <f>'МП ПМР'!D142</f>
        <v>65402.9</v>
      </c>
      <c r="E17" s="62">
        <f>'МП ПМР'!E142</f>
        <v>36374.6</v>
      </c>
      <c r="F17" s="62">
        <f>'МП ПМР'!F142</f>
        <v>0</v>
      </c>
      <c r="G17" s="62">
        <f>'МП ПМР'!G142</f>
        <v>0</v>
      </c>
      <c r="H17" s="62">
        <f>'МП ПМР'!H142</f>
        <v>0</v>
      </c>
      <c r="I17" s="62">
        <f>'МП ПМР'!I142</f>
        <v>0</v>
      </c>
      <c r="J17" s="62">
        <f>'МП ПМР'!J142</f>
        <v>65402.9</v>
      </c>
      <c r="K17" s="62">
        <f>'МП ПМР'!K142</f>
        <v>41178.43</v>
      </c>
      <c r="L17" s="62">
        <f>'МП ПМР'!L142</f>
        <v>0</v>
      </c>
      <c r="M17" s="62">
        <f>'МП ПМР'!M142</f>
        <v>0</v>
      </c>
      <c r="N17" s="62">
        <f>'МП ПМР'!N142</f>
        <v>100</v>
      </c>
      <c r="O17" s="62">
        <f>'МП ПМР'!O142</f>
        <v>55.616188272997071</v>
      </c>
      <c r="P17" s="36" t="str">
        <f>'МП ПМР'!P142</f>
        <v>Выполнение плана поступлений доходов в бюджет  муниципального района от использования муниципального имущества и земельных участков, %</v>
      </c>
      <c r="Q17" s="62">
        <f>'МП ПМР'!Q142</f>
        <v>100</v>
      </c>
      <c r="R17" s="62">
        <f>'МП ПМР'!R142</f>
        <v>57.06</v>
      </c>
      <c r="S17" s="62">
        <f>'МП ПМР'!S142</f>
        <v>57.06</v>
      </c>
      <c r="T17" s="175">
        <f>E17/E9%</f>
        <v>5.7232277364307507</v>
      </c>
    </row>
    <row r="18" spans="1:20" s="73" customFormat="1" ht="84.75" customHeight="1">
      <c r="A18" s="36">
        <v>9</v>
      </c>
      <c r="B18" s="36" t="str">
        <f>'МП ПМР'!B153</f>
        <v xml:space="preserve">МП "Содействие развитию муниципальных      образований  и местного самоуправления" </v>
      </c>
      <c r="C18" s="36" t="str">
        <f>'МП ПМР'!C153</f>
        <v>2014-2022гг.</v>
      </c>
      <c r="D18" s="62">
        <f>'МП ПМР'!D153</f>
        <v>170203.37999999998</v>
      </c>
      <c r="E18" s="62">
        <f>'МП ПМР'!E153</f>
        <v>9051.1700000000019</v>
      </c>
      <c r="F18" s="62">
        <f>'МП ПМР'!F153</f>
        <v>3250.74</v>
      </c>
      <c r="G18" s="62">
        <f>'МП ПМР'!G153</f>
        <v>177.31</v>
      </c>
      <c r="H18" s="62">
        <f>'МП ПМР'!H153</f>
        <v>137615.78</v>
      </c>
      <c r="I18" s="62">
        <f>'МП ПМР'!I153</f>
        <v>3856.31</v>
      </c>
      <c r="J18" s="62">
        <f>'МП ПМР'!J153</f>
        <v>29336.86</v>
      </c>
      <c r="K18" s="62">
        <f>'МП ПМР'!K153</f>
        <v>5017.55</v>
      </c>
      <c r="L18" s="62">
        <f>'МП ПМР'!L153</f>
        <v>0</v>
      </c>
      <c r="M18" s="62">
        <f>'МП ПМР'!M153</f>
        <v>0</v>
      </c>
      <c r="N18" s="62">
        <f>'МП ПМР'!N153</f>
        <v>100</v>
      </c>
      <c r="O18" s="62">
        <f>'МП ПМР'!O153</f>
        <v>5.3178556148532437</v>
      </c>
      <c r="P18" s="36" t="str">
        <f>'МП ПМР'!P153</f>
        <v>Доля протяженности освещенных частей улиц, проездов, набережных к их общей протяженности,%</v>
      </c>
      <c r="Q18" s="62">
        <f>'МП ПМР'!Q153</f>
        <v>65.8</v>
      </c>
      <c r="R18" s="62">
        <f>'МП ПМР'!R153</f>
        <v>65.7</v>
      </c>
      <c r="S18" s="62">
        <f>'МП ПМР'!S153</f>
        <v>99.848024316109431</v>
      </c>
      <c r="T18" s="175">
        <f>E18/E9%</f>
        <v>1.4241230746496163</v>
      </c>
    </row>
    <row r="19" spans="1:20" s="73" customFormat="1" ht="110.25" customHeight="1">
      <c r="A19" s="36">
        <v>10</v>
      </c>
      <c r="B19" s="36" t="str">
        <f>'МП ПМР'!B167</f>
        <v>МП "Управление муниципальными финансами, повышение устойчивости бюджетов муниципальных образований Павловского муниципального района "</v>
      </c>
      <c r="C19" s="36" t="str">
        <f>'МП ПМР'!C167</f>
        <v>2014-2021гг.</v>
      </c>
      <c r="D19" s="62">
        <f>'МП ПМР'!D167</f>
        <v>68439</v>
      </c>
      <c r="E19" s="62">
        <f>'МП ПМР'!E167</f>
        <v>35490.6</v>
      </c>
      <c r="F19" s="62">
        <f>'МП ПМР'!F167</f>
        <v>0</v>
      </c>
      <c r="G19" s="62">
        <f>'МП ПМР'!G167</f>
        <v>0</v>
      </c>
      <c r="H19" s="62">
        <f>'МП ПМР'!H167</f>
        <v>48321</v>
      </c>
      <c r="I19" s="62">
        <f>'МП ПМР'!I167</f>
        <v>24390.200000000004</v>
      </c>
      <c r="J19" s="62">
        <f>'МП ПМР'!J167</f>
        <v>20118</v>
      </c>
      <c r="K19" s="62">
        <f>'МП ПМР'!K167</f>
        <v>11100.400000000001</v>
      </c>
      <c r="L19" s="62">
        <f>'МП ПМР'!L167</f>
        <v>0</v>
      </c>
      <c r="M19" s="62">
        <f>'МП ПМР'!M167</f>
        <v>0</v>
      </c>
      <c r="N19" s="62">
        <f>'МП ПМР'!N167</f>
        <v>100</v>
      </c>
      <c r="O19" s="62">
        <f>'МП ПМР'!O167</f>
        <v>51.857274361109894</v>
      </c>
      <c r="P19" s="36" t="str">
        <f>'МП ПМР'!P167</f>
        <v>Отношение дефицита бюджета к годовому объему доходов бюджета Павловского муниципального района без учета объема безвозмездных поступлений, %</v>
      </c>
      <c r="Q19" s="62" t="str">
        <f>'МП ПМР'!Q167</f>
        <v>£ 10</v>
      </c>
      <c r="R19" s="62">
        <f>'МП ПМР'!R167</f>
        <v>9.2100000000000009</v>
      </c>
      <c r="S19" s="62">
        <f>'МП ПМР'!S167</f>
        <v>100</v>
      </c>
      <c r="T19" s="175">
        <f>E19/E9%</f>
        <v>5.5841380057119308</v>
      </c>
    </row>
    <row r="20" spans="1:20" s="73" customFormat="1" ht="111" customHeight="1">
      <c r="A20" s="36">
        <v>11</v>
      </c>
      <c r="B20" s="36" t="str">
        <f>'МП ПМР'!B184</f>
        <v>МП "Профилактика и преодоление социального сиротства "</v>
      </c>
      <c r="C20" s="36" t="str">
        <f>'МП ПМР'!C184</f>
        <v>2017-2022гг.</v>
      </c>
      <c r="D20" s="62">
        <f>'МП ПМР'!D184</f>
        <v>29975.994999999999</v>
      </c>
      <c r="E20" s="62">
        <f>'МП ПМР'!E184</f>
        <v>13726.910000000002</v>
      </c>
      <c r="F20" s="62">
        <f>'МП ПМР'!F184</f>
        <v>473</v>
      </c>
      <c r="G20" s="62">
        <f>'МП ПМР'!G184</f>
        <v>809.73</v>
      </c>
      <c r="H20" s="62">
        <f>'МП ПМР'!H184</f>
        <v>28000</v>
      </c>
      <c r="I20" s="62">
        <f>'МП ПМР'!I184</f>
        <v>12917.21</v>
      </c>
      <c r="J20" s="62">
        <f>'МП ПМР'!J184</f>
        <v>1502.9949999999999</v>
      </c>
      <c r="K20" s="62">
        <f>'МП ПМР'!K184</f>
        <v>0</v>
      </c>
      <c r="L20" s="62">
        <f>'МП ПМР'!L184</f>
        <v>0</v>
      </c>
      <c r="M20" s="62">
        <f>'МП ПМР'!M184</f>
        <v>0</v>
      </c>
      <c r="N20" s="62">
        <f>'МП ПМР'!N184</f>
        <v>100</v>
      </c>
      <c r="O20" s="62">
        <f>'МП ПМР'!O184</f>
        <v>45.79300870579943</v>
      </c>
      <c r="P20" s="36" t="str">
        <f>'МП ПМР'!P184</f>
        <v>Сокращение числа детей, оставшихся без попечения родителей в результате лишения (ограничения) родителей родительских прав, чел.</v>
      </c>
      <c r="Q20" s="170">
        <f>'МП ПМР'!Q184</f>
        <v>11</v>
      </c>
      <c r="R20" s="170">
        <f>'МП ПМР'!R184</f>
        <v>2</v>
      </c>
      <c r="S20" s="62">
        <f>'МП ПМР'!S184</f>
        <v>18.181818181818183</v>
      </c>
      <c r="T20" s="175">
        <f>E20/E9%</f>
        <v>2.1598101985310807</v>
      </c>
    </row>
    <row r="21" spans="1:20" s="73" customFormat="1" ht="76.5" customHeight="1">
      <c r="A21" s="36">
        <v>12</v>
      </c>
      <c r="B21" s="36" t="str">
        <f>'МП ПМР'!B206</f>
        <v>МП"Развитие физической культуры и спорта"</v>
      </c>
      <c r="C21" s="36" t="str">
        <f>'МП ПМР'!C206</f>
        <v>2017-2022гг.</v>
      </c>
      <c r="D21" s="62">
        <f>'МП ПМР'!D206</f>
        <v>27915.06</v>
      </c>
      <c r="E21" s="62">
        <f>'МП ПМР'!E206</f>
        <v>12790.76</v>
      </c>
      <c r="F21" s="62">
        <f>'МП ПМР'!F206</f>
        <v>0</v>
      </c>
      <c r="G21" s="62">
        <f>'МП ПМР'!G206</f>
        <v>0</v>
      </c>
      <c r="H21" s="62">
        <f>'МП ПМР'!H206</f>
        <v>2835.9</v>
      </c>
      <c r="I21" s="62">
        <f>'МП ПМР'!I206</f>
        <v>0</v>
      </c>
      <c r="J21" s="62">
        <f>'МП ПМР'!J206</f>
        <v>23482.160000000003</v>
      </c>
      <c r="K21" s="62">
        <f>'МП ПМР'!K206</f>
        <v>12790.76</v>
      </c>
      <c r="L21" s="62">
        <f>'МП ПМР'!L206</f>
        <v>1597</v>
      </c>
      <c r="M21" s="62">
        <f>'МП ПМР'!M206</f>
        <v>0</v>
      </c>
      <c r="N21" s="62">
        <f>'МП ПМР'!N206</f>
        <v>100</v>
      </c>
      <c r="O21" s="62">
        <f>'МП ПМР'!O206</f>
        <v>45.820284821168208</v>
      </c>
      <c r="P21" s="36" t="str">
        <f>'МП ПМР'!P206</f>
        <v>Количество лиц, систематически занимающихся физической культурой и спортом, чел.</v>
      </c>
      <c r="Q21" s="170">
        <f>'МП ПМР'!Q206</f>
        <v>21230</v>
      </c>
      <c r="R21" s="170">
        <f>'МП ПМР'!R206</f>
        <v>21180</v>
      </c>
      <c r="S21" s="62">
        <f>'МП ПМР'!S206</f>
        <v>99.764484220442768</v>
      </c>
      <c r="T21" s="175">
        <f>E21/E9%</f>
        <v>2.0125151177477965</v>
      </c>
    </row>
    <row r="22" spans="1:20" s="73" customFormat="1" ht="76.5" customHeight="1">
      <c r="A22" s="36">
        <v>13</v>
      </c>
      <c r="B22" s="36" t="str">
        <f>'МП ПМР'!B211</f>
        <v>МП "Развитие молодёжной политики "</v>
      </c>
      <c r="C22" s="36" t="str">
        <f>'МП ПМР'!C211</f>
        <v>2020-2025гг.</v>
      </c>
      <c r="D22" s="144">
        <f>'МП ПМР'!D211</f>
        <v>1830.5</v>
      </c>
      <c r="E22" s="144">
        <f>'МП ПМР'!E211</f>
        <v>831.90000000000009</v>
      </c>
      <c r="F22" s="144">
        <f>'МП ПМР'!F211</f>
        <v>0</v>
      </c>
      <c r="G22" s="144">
        <f>'МП ПМР'!G211</f>
        <v>0</v>
      </c>
      <c r="H22" s="144">
        <f>'МП ПМР'!H211</f>
        <v>0</v>
      </c>
      <c r="I22" s="144">
        <f>'МП ПМР'!I211</f>
        <v>0</v>
      </c>
      <c r="J22" s="144">
        <f>'МП ПМР'!J211</f>
        <v>1830.5</v>
      </c>
      <c r="K22" s="144">
        <f>'МП ПМР'!K211</f>
        <v>831.90000000000009</v>
      </c>
      <c r="L22" s="144">
        <f>'МП ПМР'!L211</f>
        <v>0</v>
      </c>
      <c r="M22" s="144">
        <f>'МП ПМР'!M211</f>
        <v>0</v>
      </c>
      <c r="N22" s="144">
        <f>'МП ПМР'!N211</f>
        <v>100</v>
      </c>
      <c r="O22" s="144">
        <f>'МП ПМР'!O211</f>
        <v>45.446599289811537</v>
      </c>
      <c r="P22" s="36" t="str">
        <f>'МП ПМР'!P211</f>
        <v>Количество молодых людей, вовлеченных в программы и проекты, направленные на интеграцию в жизнь общества</v>
      </c>
      <c r="Q22" s="170">
        <f>'МП ПМР'!Q211</f>
        <v>8887</v>
      </c>
      <c r="R22" s="170">
        <f>'МП ПМР'!R211</f>
        <v>4305</v>
      </c>
      <c r="S22" s="144">
        <f>'МП ПМР'!S211</f>
        <v>48.441543828063459</v>
      </c>
      <c r="T22" s="175">
        <f>E22/E9%</f>
        <v>0.13089224772057267</v>
      </c>
    </row>
    <row r="23" spans="1:20" s="73" customFormat="1" ht="76.5" customHeight="1"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Q23" s="110"/>
      <c r="R23" s="110"/>
      <c r="S23" s="110"/>
      <c r="T23" s="110"/>
    </row>
    <row r="24" spans="1:20" s="73" customFormat="1" ht="76.5" customHeight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Q24" s="110"/>
      <c r="R24" s="110"/>
      <c r="S24" s="110"/>
      <c r="T24" s="110"/>
    </row>
    <row r="26" spans="1:20" ht="16.5">
      <c r="A26" s="78" t="s">
        <v>558</v>
      </c>
    </row>
    <row r="27" spans="1:20" ht="16.5">
      <c r="A27" s="77" t="s">
        <v>550</v>
      </c>
    </row>
    <row r="28" spans="1:20" ht="16.5">
      <c r="A28" s="77" t="s">
        <v>551</v>
      </c>
    </row>
    <row r="29" spans="1:20" ht="16.5">
      <c r="A29" s="78" t="s">
        <v>552</v>
      </c>
    </row>
    <row r="30" spans="1:20" ht="16.5">
      <c r="A30" s="77" t="s">
        <v>553</v>
      </c>
    </row>
    <row r="31" spans="1:20" ht="16.5">
      <c r="A31" s="77" t="s">
        <v>554</v>
      </c>
    </row>
    <row r="32" spans="1:20" ht="16.5">
      <c r="A32" s="78" t="s">
        <v>555</v>
      </c>
    </row>
    <row r="33" spans="1:1" ht="16.5">
      <c r="A33" s="77" t="s">
        <v>556</v>
      </c>
    </row>
    <row r="34" spans="1:1" ht="16.5">
      <c r="A34" s="77" t="s">
        <v>557</v>
      </c>
    </row>
  </sheetData>
  <mergeCells count="16">
    <mergeCell ref="T3:T7"/>
    <mergeCell ref="A3:A7"/>
    <mergeCell ref="B3:B7"/>
    <mergeCell ref="C3:C7"/>
    <mergeCell ref="D3:M3"/>
    <mergeCell ref="N3:O6"/>
    <mergeCell ref="Q3:Q7"/>
    <mergeCell ref="R3:R7"/>
    <mergeCell ref="S3:S7"/>
    <mergeCell ref="D4:E6"/>
    <mergeCell ref="F4:M4"/>
    <mergeCell ref="F5:G6"/>
    <mergeCell ref="H5:I6"/>
    <mergeCell ref="J5:K6"/>
    <mergeCell ref="L5:M6"/>
    <mergeCell ref="P3:P7"/>
  </mergeCells>
  <pageMargins left="0.23622047244094491" right="0.23622047244094491" top="0.74803149606299213" bottom="0.74803149606299213" header="0.31496062992125984" footer="0.31496062992125984"/>
  <pageSetup paperSize="9" scale="51" orientation="portrait" verticalDpi="0" r:id="rId1"/>
  <rowBreaks count="1" manualBreakCount="1">
    <brk id="1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R76"/>
  <sheetViews>
    <sheetView zoomScale="90" zoomScaleNormal="90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J72" sqref="J72"/>
    </sheetView>
  </sheetViews>
  <sheetFormatPr defaultRowHeight="12"/>
  <cols>
    <col min="1" max="1" width="5.85546875" style="117" customWidth="1"/>
    <col min="2" max="2" width="27.140625" style="75" customWidth="1"/>
    <col min="3" max="4" width="13" style="75" bestFit="1" customWidth="1"/>
    <col min="5" max="6" width="10.7109375" style="75" bestFit="1" customWidth="1"/>
    <col min="7" max="10" width="11.5703125" style="75" bestFit="1" customWidth="1"/>
    <col min="11" max="12" width="10.7109375" style="75" bestFit="1" customWidth="1"/>
    <col min="13" max="13" width="10.140625" style="75" bestFit="1" customWidth="1"/>
    <col min="14" max="14" width="13" style="75" bestFit="1" customWidth="1"/>
    <col min="15" max="15" width="11.28515625" style="75" customWidth="1"/>
    <col min="16" max="16" width="13" style="75" bestFit="1" customWidth="1"/>
    <col min="17" max="16384" width="9.140625" style="75"/>
  </cols>
  <sheetData>
    <row r="3" spans="1:18" s="72" customFormat="1" ht="15" customHeight="1">
      <c r="A3" s="222" t="s">
        <v>0</v>
      </c>
      <c r="B3" s="203" t="s">
        <v>1</v>
      </c>
      <c r="C3" s="192" t="s">
        <v>3</v>
      </c>
      <c r="D3" s="192"/>
      <c r="E3" s="192"/>
      <c r="F3" s="192"/>
      <c r="G3" s="192"/>
      <c r="H3" s="192"/>
      <c r="I3" s="192"/>
      <c r="J3" s="192"/>
      <c r="K3" s="192"/>
      <c r="L3" s="192"/>
    </row>
    <row r="4" spans="1:18" s="72" customFormat="1">
      <c r="A4" s="222"/>
      <c r="B4" s="203"/>
      <c r="C4" s="219" t="s">
        <v>5</v>
      </c>
      <c r="D4" s="219"/>
      <c r="E4" s="192" t="s">
        <v>6</v>
      </c>
      <c r="F4" s="192"/>
      <c r="G4" s="192"/>
      <c r="H4" s="192"/>
      <c r="I4" s="192"/>
      <c r="J4" s="192"/>
      <c r="K4" s="192"/>
      <c r="L4" s="192"/>
    </row>
    <row r="5" spans="1:18" s="72" customFormat="1">
      <c r="A5" s="222"/>
      <c r="B5" s="203"/>
      <c r="C5" s="219"/>
      <c r="D5" s="219"/>
      <c r="E5" s="223" t="s">
        <v>7</v>
      </c>
      <c r="F5" s="223"/>
      <c r="G5" s="223" t="s">
        <v>8</v>
      </c>
      <c r="H5" s="223"/>
      <c r="I5" s="223" t="s">
        <v>9</v>
      </c>
      <c r="J5" s="223"/>
      <c r="K5" s="223" t="s">
        <v>10</v>
      </c>
      <c r="L5" s="223"/>
    </row>
    <row r="6" spans="1:18" s="72" customFormat="1" ht="12" customHeight="1">
      <c r="A6" s="222"/>
      <c r="B6" s="203"/>
      <c r="C6" s="219"/>
      <c r="D6" s="219"/>
      <c r="E6" s="223"/>
      <c r="F6" s="223"/>
      <c r="G6" s="223"/>
      <c r="H6" s="223"/>
      <c r="I6" s="223"/>
      <c r="J6" s="223"/>
      <c r="K6" s="223"/>
      <c r="L6" s="223"/>
    </row>
    <row r="7" spans="1:18" s="72" customFormat="1" ht="15" customHeight="1">
      <c r="A7" s="222"/>
      <c r="B7" s="203"/>
      <c r="C7" s="1" t="s">
        <v>12</v>
      </c>
      <c r="D7" s="1" t="s">
        <v>11</v>
      </c>
      <c r="E7" s="1" t="s">
        <v>12</v>
      </c>
      <c r="F7" s="1" t="s">
        <v>11</v>
      </c>
      <c r="G7" s="1" t="s">
        <v>12</v>
      </c>
      <c r="H7" s="1" t="s">
        <v>11</v>
      </c>
      <c r="I7" s="1" t="s">
        <v>12</v>
      </c>
      <c r="J7" s="1" t="s">
        <v>11</v>
      </c>
      <c r="K7" s="1" t="s">
        <v>12</v>
      </c>
      <c r="L7" s="1" t="s">
        <v>11</v>
      </c>
      <c r="N7" s="1"/>
    </row>
    <row r="8" spans="1:18" s="74" customFormat="1">
      <c r="A8" s="111">
        <v>1</v>
      </c>
      <c r="B8" s="108">
        <v>2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9</v>
      </c>
      <c r="I8" s="20">
        <v>10</v>
      </c>
      <c r="J8" s="20">
        <v>11</v>
      </c>
      <c r="K8" s="20">
        <v>12</v>
      </c>
      <c r="L8" s="20">
        <v>13</v>
      </c>
      <c r="M8" s="72"/>
      <c r="N8" s="20"/>
      <c r="O8" s="118"/>
      <c r="P8" s="118"/>
      <c r="Q8" s="72"/>
      <c r="R8" s="72"/>
    </row>
    <row r="9" spans="1:18" s="128" customFormat="1" ht="27" customHeight="1">
      <c r="A9" s="125"/>
      <c r="B9" s="125" t="s">
        <v>567</v>
      </c>
      <c r="C9" s="122">
        <f>C10+C18+C25+C30+C35+C39+C42+C45+C47+C54+C67+C70</f>
        <v>1364641.8900000001</v>
      </c>
      <c r="D9" s="122">
        <f>D10+D18+D25+D30+D35+D39+D42+D45+D47+D54+D67+D70</f>
        <v>1280563.32</v>
      </c>
      <c r="E9" s="122">
        <v>68036.926590000003</v>
      </c>
      <c r="F9" s="122">
        <v>30741.46</v>
      </c>
      <c r="G9" s="122">
        <v>700797.61615000002</v>
      </c>
      <c r="H9" s="122">
        <v>662251.7300000001</v>
      </c>
      <c r="I9" s="122">
        <v>561200.03870000003</v>
      </c>
      <c r="J9" s="122">
        <v>552175.76000000013</v>
      </c>
      <c r="K9" s="122">
        <v>46688.729999999996</v>
      </c>
      <c r="L9" s="122">
        <v>35393.449999999997</v>
      </c>
      <c r="M9" s="126"/>
      <c r="N9" s="122">
        <f>N10+N18+N25+N30+N35+N39+N42+N45+N47+N54+N67+N70</f>
        <v>1262782.6200000001</v>
      </c>
      <c r="O9" s="122">
        <f>O18+O42</f>
        <v>17779.77</v>
      </c>
      <c r="P9" s="127" t="s">
        <v>593</v>
      </c>
      <c r="Q9" s="126"/>
      <c r="R9" s="126"/>
    </row>
    <row r="10" spans="1:18" s="114" customFormat="1" ht="36" customHeight="1">
      <c r="A10" s="121" t="s">
        <v>15</v>
      </c>
      <c r="B10" s="121" t="s">
        <v>13</v>
      </c>
      <c r="C10" s="112">
        <f>SUM(C11:C17)</f>
        <v>809726.8</v>
      </c>
      <c r="D10" s="119">
        <f t="shared" ref="D10:L10" si="0">SUM(D11:D17)</f>
        <v>807276.20000000007</v>
      </c>
      <c r="E10" s="112">
        <f t="shared" si="0"/>
        <v>4677.5</v>
      </c>
      <c r="F10" s="112">
        <f t="shared" si="0"/>
        <v>4585.5</v>
      </c>
      <c r="G10" s="112">
        <f t="shared" si="0"/>
        <v>489007.10000000003</v>
      </c>
      <c r="H10" s="112">
        <f t="shared" si="0"/>
        <v>487256.49999999994</v>
      </c>
      <c r="I10" s="112">
        <f t="shared" si="0"/>
        <v>316042.19999999995</v>
      </c>
      <c r="J10" s="112">
        <f t="shared" si="0"/>
        <v>315434.19999999995</v>
      </c>
      <c r="K10" s="112">
        <f t="shared" si="0"/>
        <v>0</v>
      </c>
      <c r="L10" s="112">
        <f t="shared" si="0"/>
        <v>0</v>
      </c>
      <c r="M10" s="115"/>
      <c r="N10" s="119">
        <v>807275.4</v>
      </c>
      <c r="O10" s="115"/>
      <c r="P10" s="113"/>
      <c r="Q10" s="113"/>
      <c r="R10" s="113"/>
    </row>
    <row r="11" spans="1:18" s="73" customFormat="1" ht="15.75" customHeight="1">
      <c r="A11" s="111"/>
      <c r="B11" s="76" t="s">
        <v>584</v>
      </c>
      <c r="C11" s="83">
        <f>E11+G11+I11+K11</f>
        <v>234667.9</v>
      </c>
      <c r="D11" s="83">
        <f>F11+H11+J11+L11</f>
        <v>234575.9</v>
      </c>
      <c r="E11" s="83">
        <v>4677.5</v>
      </c>
      <c r="F11" s="83">
        <v>4585.5</v>
      </c>
      <c r="G11" s="83">
        <v>118446.9</v>
      </c>
      <c r="H11" s="83">
        <v>118446.9</v>
      </c>
      <c r="I11" s="83">
        <f>97062.6+14480.9</f>
        <v>111543.5</v>
      </c>
      <c r="J11" s="83">
        <f>97062.6+14480.9</f>
        <v>111543.5</v>
      </c>
      <c r="K11" s="83"/>
      <c r="L11" s="83"/>
      <c r="M11" s="109"/>
      <c r="N11" s="83"/>
      <c r="O11" s="109"/>
      <c r="P11" s="109"/>
      <c r="Q11" s="109"/>
      <c r="R11" s="109"/>
    </row>
    <row r="12" spans="1:18" s="73" customFormat="1" ht="15.75" customHeight="1">
      <c r="A12" s="111"/>
      <c r="B12" s="76" t="s">
        <v>594</v>
      </c>
      <c r="C12" s="120">
        <f t="shared" ref="C12:C17" si="1">E12+G12+I12+K12</f>
        <v>413752.39999999997</v>
      </c>
      <c r="D12" s="120">
        <f t="shared" ref="D12:D17" si="2">F12+H12+J12+L12</f>
        <v>413750.6</v>
      </c>
      <c r="E12" s="83"/>
      <c r="F12" s="83"/>
      <c r="G12" s="83">
        <v>303306.59999999998</v>
      </c>
      <c r="H12" s="83">
        <v>303304.8</v>
      </c>
      <c r="I12" s="83">
        <f>99953.6+10492.2</f>
        <v>110445.8</v>
      </c>
      <c r="J12" s="83">
        <f>99953.6+10492.2</f>
        <v>110445.8</v>
      </c>
      <c r="K12" s="83"/>
      <c r="L12" s="83"/>
      <c r="M12" s="109"/>
      <c r="N12" s="83"/>
      <c r="O12" s="109"/>
      <c r="P12" s="109"/>
      <c r="Q12" s="109"/>
      <c r="R12" s="109"/>
    </row>
    <row r="13" spans="1:18" s="73" customFormat="1" ht="15.75" customHeight="1">
      <c r="A13" s="111"/>
      <c r="B13" s="76" t="s">
        <v>585</v>
      </c>
      <c r="C13" s="120">
        <f t="shared" si="1"/>
        <v>59853.599999999999</v>
      </c>
      <c r="D13" s="120">
        <f t="shared" si="2"/>
        <v>59245.599999999999</v>
      </c>
      <c r="E13" s="83"/>
      <c r="F13" s="83"/>
      <c r="G13" s="83"/>
      <c r="H13" s="83"/>
      <c r="I13" s="83">
        <f>59852.7+0.9</f>
        <v>59853.599999999999</v>
      </c>
      <c r="J13" s="83">
        <f>59244.7+0.9</f>
        <v>59245.599999999999</v>
      </c>
      <c r="K13" s="83"/>
      <c r="L13" s="83"/>
      <c r="M13" s="109"/>
      <c r="N13" s="83"/>
      <c r="O13" s="109"/>
      <c r="P13" s="109"/>
      <c r="Q13" s="109"/>
      <c r="R13" s="109"/>
    </row>
    <row r="14" spans="1:18" s="73" customFormat="1" ht="15.75" customHeight="1">
      <c r="A14" s="111"/>
      <c r="B14" s="76" t="s">
        <v>595</v>
      </c>
      <c r="C14" s="120">
        <f t="shared" si="1"/>
        <v>9558.9</v>
      </c>
      <c r="D14" s="120">
        <f t="shared" si="2"/>
        <v>9558.9</v>
      </c>
      <c r="E14" s="83"/>
      <c r="F14" s="83"/>
      <c r="G14" s="83">
        <v>7623.9</v>
      </c>
      <c r="H14" s="83">
        <v>7623.9</v>
      </c>
      <c r="I14" s="83">
        <v>1935</v>
      </c>
      <c r="J14" s="83">
        <v>1935</v>
      </c>
      <c r="K14" s="83"/>
      <c r="L14" s="83"/>
      <c r="M14" s="109"/>
      <c r="N14" s="83"/>
      <c r="O14" s="109"/>
      <c r="P14" s="109"/>
      <c r="Q14" s="109"/>
      <c r="R14" s="109"/>
    </row>
    <row r="15" spans="1:18" s="73" customFormat="1" ht="15.75" customHeight="1">
      <c r="A15" s="111"/>
      <c r="B15" s="76" t="s">
        <v>586</v>
      </c>
      <c r="C15" s="120">
        <f t="shared" si="1"/>
        <v>89812.800000000003</v>
      </c>
      <c r="D15" s="120">
        <f t="shared" si="2"/>
        <v>88182.3</v>
      </c>
      <c r="E15" s="83"/>
      <c r="F15" s="83"/>
      <c r="G15" s="83">
        <v>58338.8</v>
      </c>
      <c r="H15" s="83">
        <v>56708.3</v>
      </c>
      <c r="I15" s="83">
        <v>31474</v>
      </c>
      <c r="J15" s="83">
        <v>31474</v>
      </c>
      <c r="K15" s="83"/>
      <c r="L15" s="83"/>
      <c r="M15" s="109"/>
      <c r="N15" s="83"/>
      <c r="O15" s="109"/>
      <c r="P15" s="109"/>
      <c r="Q15" s="109"/>
      <c r="R15" s="109"/>
    </row>
    <row r="16" spans="1:18" s="73" customFormat="1" ht="15.75" customHeight="1">
      <c r="A16" s="111"/>
      <c r="B16" s="76" t="s">
        <v>583</v>
      </c>
      <c r="C16" s="120">
        <f t="shared" si="1"/>
        <v>790.3</v>
      </c>
      <c r="D16" s="120">
        <f t="shared" si="2"/>
        <v>790.3</v>
      </c>
      <c r="E16" s="83"/>
      <c r="F16" s="83"/>
      <c r="G16" s="83"/>
      <c r="H16" s="83"/>
      <c r="I16" s="83">
        <v>790.3</v>
      </c>
      <c r="J16" s="83">
        <v>790.3</v>
      </c>
      <c r="K16" s="83"/>
      <c r="L16" s="83"/>
      <c r="M16" s="109"/>
      <c r="N16" s="83"/>
      <c r="O16" s="109"/>
      <c r="P16" s="109"/>
      <c r="Q16" s="109"/>
      <c r="R16" s="109"/>
    </row>
    <row r="17" spans="1:18" s="73" customFormat="1" ht="15.75" customHeight="1">
      <c r="A17" s="111"/>
      <c r="B17" s="76" t="s">
        <v>581</v>
      </c>
      <c r="C17" s="120">
        <f t="shared" si="1"/>
        <v>1290.9000000000001</v>
      </c>
      <c r="D17" s="120">
        <f t="shared" si="2"/>
        <v>1172.5999999999999</v>
      </c>
      <c r="E17" s="83"/>
      <c r="F17" s="83"/>
      <c r="G17" s="83">
        <v>1290.9000000000001</v>
      </c>
      <c r="H17" s="83">
        <v>1172.5999999999999</v>
      </c>
      <c r="I17" s="83"/>
      <c r="J17" s="83"/>
      <c r="K17" s="83"/>
      <c r="L17" s="83"/>
      <c r="M17" s="109"/>
      <c r="N17" s="83"/>
      <c r="O17" s="109"/>
      <c r="P17" s="109"/>
      <c r="Q17" s="109"/>
      <c r="R17" s="109"/>
    </row>
    <row r="18" spans="1:18" s="114" customFormat="1" ht="36" customHeight="1">
      <c r="A18" s="111" t="s">
        <v>66</v>
      </c>
      <c r="B18" s="111" t="s">
        <v>14</v>
      </c>
      <c r="C18" s="112">
        <f>SUM(C19:C24)</f>
        <v>27769.15</v>
      </c>
      <c r="D18" s="119">
        <f t="shared" ref="D18:L18" si="3">SUM(D19:D24)</f>
        <v>30157.32</v>
      </c>
      <c r="E18" s="112">
        <f t="shared" si="3"/>
        <v>2342.38</v>
      </c>
      <c r="F18" s="112">
        <f t="shared" si="3"/>
        <v>2342.38</v>
      </c>
      <c r="G18" s="112">
        <f t="shared" si="3"/>
        <v>4839.8500000000004</v>
      </c>
      <c r="H18" s="112">
        <f t="shared" si="3"/>
        <v>4069.8</v>
      </c>
      <c r="I18" s="112">
        <f>SUM(I19:I24)</f>
        <v>8624.840000000002</v>
      </c>
      <c r="J18" s="112">
        <f t="shared" si="3"/>
        <v>8624.840000000002</v>
      </c>
      <c r="K18" s="112">
        <f t="shared" si="3"/>
        <v>11962.08</v>
      </c>
      <c r="L18" s="112">
        <f t="shared" si="3"/>
        <v>15120.3</v>
      </c>
      <c r="M18" s="115"/>
      <c r="N18" s="119">
        <v>15037</v>
      </c>
      <c r="O18" s="115">
        <f>D18-N18</f>
        <v>15120.32</v>
      </c>
      <c r="P18" s="113"/>
      <c r="Q18" s="113"/>
      <c r="R18" s="113"/>
    </row>
    <row r="19" spans="1:18" s="73" customFormat="1" ht="15.75" customHeight="1">
      <c r="A19" s="111"/>
      <c r="B19" s="76" t="s">
        <v>570</v>
      </c>
      <c r="C19" s="83">
        <f>E19+G19+I19+K19</f>
        <v>3260.13</v>
      </c>
      <c r="D19" s="83">
        <f>F19+H19+J19+L19</f>
        <v>2490.61</v>
      </c>
      <c r="E19" s="83"/>
      <c r="F19" s="83"/>
      <c r="G19" s="83">
        <v>791.5</v>
      </c>
      <c r="H19" s="83">
        <v>21.98</v>
      </c>
      <c r="I19" s="83">
        <f>2349.03+119.6</f>
        <v>2468.63</v>
      </c>
      <c r="J19" s="83">
        <f>2349.03+119.6</f>
        <v>2468.63</v>
      </c>
      <c r="K19" s="83"/>
      <c r="L19" s="83"/>
      <c r="M19" s="109"/>
      <c r="N19" s="83"/>
      <c r="O19" s="109"/>
      <c r="P19" s="109"/>
      <c r="Q19" s="109"/>
      <c r="R19" s="109"/>
    </row>
    <row r="20" spans="1:18" s="73" customFormat="1" ht="15.75" customHeight="1">
      <c r="A20" s="111"/>
      <c r="B20" s="76" t="s">
        <v>568</v>
      </c>
      <c r="C20" s="83">
        <f t="shared" ref="C20:C24" si="4">E20+G20+I20+K20</f>
        <v>170.4</v>
      </c>
      <c r="D20" s="83">
        <f t="shared" ref="D20:D24" si="5">F20+H20+J20+L20</f>
        <v>170.4</v>
      </c>
      <c r="E20" s="83"/>
      <c r="F20" s="83"/>
      <c r="G20" s="83"/>
      <c r="H20" s="83"/>
      <c r="I20" s="83">
        <f>46.68+99.9+23.82</f>
        <v>170.4</v>
      </c>
      <c r="J20" s="83">
        <f>46.68+99.9+23.82</f>
        <v>170.4</v>
      </c>
      <c r="K20" s="83"/>
      <c r="L20" s="83"/>
      <c r="M20" s="109"/>
      <c r="N20" s="83"/>
      <c r="O20" s="109"/>
      <c r="P20" s="109"/>
      <c r="Q20" s="109"/>
      <c r="R20" s="109"/>
    </row>
    <row r="21" spans="1:18" s="73" customFormat="1" ht="15.75" customHeight="1">
      <c r="A21" s="111"/>
      <c r="B21" s="76" t="s">
        <v>580</v>
      </c>
      <c r="C21" s="83">
        <f t="shared" si="4"/>
        <v>4585.84</v>
      </c>
      <c r="D21" s="83">
        <f t="shared" si="5"/>
        <v>4585.84</v>
      </c>
      <c r="E21" s="83"/>
      <c r="F21" s="83"/>
      <c r="G21" s="83"/>
      <c r="H21" s="83"/>
      <c r="I21" s="83">
        <v>4585.84</v>
      </c>
      <c r="J21" s="83">
        <v>4585.84</v>
      </c>
      <c r="K21" s="83"/>
      <c r="L21" s="83"/>
      <c r="M21" s="109"/>
      <c r="N21" s="83"/>
      <c r="O21" s="109"/>
      <c r="P21" s="109"/>
      <c r="Q21" s="109"/>
      <c r="R21" s="109"/>
    </row>
    <row r="22" spans="1:18" s="73" customFormat="1" ht="15.75" customHeight="1">
      <c r="A22" s="111"/>
      <c r="B22" s="76" t="s">
        <v>581</v>
      </c>
      <c r="C22" s="83">
        <f t="shared" si="4"/>
        <v>17821.71</v>
      </c>
      <c r="D22" s="83">
        <f t="shared" si="5"/>
        <v>20979.93</v>
      </c>
      <c r="E22" s="83">
        <v>2342.38</v>
      </c>
      <c r="F22" s="83">
        <v>2342.38</v>
      </c>
      <c r="G22" s="83">
        <v>2717.25</v>
      </c>
      <c r="H22" s="83">
        <v>2717.25</v>
      </c>
      <c r="I22" s="83">
        <v>800</v>
      </c>
      <c r="J22" s="83">
        <v>800</v>
      </c>
      <c r="K22" s="83">
        <v>11962.08</v>
      </c>
      <c r="L22" s="83">
        <v>15120.3</v>
      </c>
      <c r="M22" s="109"/>
      <c r="N22" s="83"/>
      <c r="O22" s="109"/>
      <c r="P22" s="109"/>
      <c r="Q22" s="109"/>
      <c r="R22" s="109"/>
    </row>
    <row r="23" spans="1:18" s="73" customFormat="1" ht="15.75" customHeight="1">
      <c r="A23" s="111"/>
      <c r="B23" s="76" t="s">
        <v>582</v>
      </c>
      <c r="C23" s="83">
        <f t="shared" si="4"/>
        <v>1900.55</v>
      </c>
      <c r="D23" s="83">
        <f t="shared" si="5"/>
        <v>1900.02</v>
      </c>
      <c r="E23" s="83"/>
      <c r="F23" s="83"/>
      <c r="G23" s="83">
        <v>1331.1</v>
      </c>
      <c r="H23" s="83">
        <v>1330.57</v>
      </c>
      <c r="I23" s="83">
        <v>569.45000000000005</v>
      </c>
      <c r="J23" s="83">
        <v>569.45000000000005</v>
      </c>
      <c r="K23" s="83"/>
      <c r="L23" s="83"/>
      <c r="M23" s="109"/>
      <c r="N23" s="83"/>
      <c r="O23" s="109"/>
      <c r="P23" s="109"/>
      <c r="Q23" s="109"/>
      <c r="R23" s="109"/>
    </row>
    <row r="24" spans="1:18" s="73" customFormat="1" ht="15.75" customHeight="1">
      <c r="A24" s="111"/>
      <c r="B24" s="76" t="s">
        <v>583</v>
      </c>
      <c r="C24" s="83">
        <f t="shared" si="4"/>
        <v>30.52</v>
      </c>
      <c r="D24" s="83">
        <f t="shared" si="5"/>
        <v>30.52</v>
      </c>
      <c r="E24" s="83"/>
      <c r="F24" s="83"/>
      <c r="G24" s="83"/>
      <c r="H24" s="83"/>
      <c r="I24" s="83">
        <f>30.52</f>
        <v>30.52</v>
      </c>
      <c r="J24" s="83">
        <f>30.52</f>
        <v>30.52</v>
      </c>
      <c r="K24" s="83"/>
      <c r="L24" s="83"/>
      <c r="M24" s="109"/>
      <c r="N24" s="83"/>
      <c r="O24" s="109"/>
      <c r="P24" s="109"/>
      <c r="Q24" s="109"/>
      <c r="R24" s="109"/>
    </row>
    <row r="25" spans="1:18" s="114" customFormat="1" ht="49.5" customHeight="1">
      <c r="A25" s="111" t="s">
        <v>71</v>
      </c>
      <c r="B25" s="111" t="s">
        <v>25</v>
      </c>
      <c r="C25" s="112">
        <f>SUM(C26:C29)</f>
        <v>3382.1000000000004</v>
      </c>
      <c r="D25" s="119">
        <f t="shared" ref="D25:H25" si="6">SUM(D26:D29)</f>
        <v>3649.3</v>
      </c>
      <c r="E25" s="112">
        <f t="shared" si="6"/>
        <v>0</v>
      </c>
      <c r="F25" s="112">
        <f t="shared" si="6"/>
        <v>0</v>
      </c>
      <c r="G25" s="112">
        <f t="shared" si="6"/>
        <v>0</v>
      </c>
      <c r="H25" s="112">
        <f t="shared" si="6"/>
        <v>0</v>
      </c>
      <c r="I25" s="112">
        <f>SUM(I26:I29)</f>
        <v>3382.1000000000004</v>
      </c>
      <c r="J25" s="112">
        <f>SUM(J26:J29)</f>
        <v>3649.3</v>
      </c>
      <c r="K25" s="112">
        <v>0</v>
      </c>
      <c r="L25" s="112">
        <v>0</v>
      </c>
      <c r="M25" s="115"/>
      <c r="N25" s="119">
        <v>3649.3</v>
      </c>
      <c r="O25" s="113"/>
      <c r="P25" s="113"/>
      <c r="Q25" s="113"/>
      <c r="R25" s="113"/>
    </row>
    <row r="26" spans="1:18" s="73" customFormat="1" ht="15.75" customHeight="1">
      <c r="A26" s="111"/>
      <c r="B26" s="76" t="s">
        <v>583</v>
      </c>
      <c r="C26" s="83">
        <f>E26+G26+I26+K26</f>
        <v>125.8</v>
      </c>
      <c r="D26" s="83">
        <f>F26+H26+J26+L26</f>
        <v>125.8</v>
      </c>
      <c r="E26" s="83"/>
      <c r="F26" s="83"/>
      <c r="G26" s="83"/>
      <c r="H26" s="83"/>
      <c r="I26" s="83">
        <v>125.8</v>
      </c>
      <c r="J26" s="83">
        <v>125.8</v>
      </c>
      <c r="K26" s="83"/>
      <c r="L26" s="83"/>
      <c r="M26" s="109"/>
      <c r="N26" s="83"/>
      <c r="O26" s="109"/>
      <c r="P26" s="109"/>
      <c r="Q26" s="109"/>
      <c r="R26" s="109"/>
    </row>
    <row r="27" spans="1:18" s="73" customFormat="1" ht="15.75" customHeight="1">
      <c r="A27" s="111"/>
      <c r="B27" s="76" t="s">
        <v>584</v>
      </c>
      <c r="C27" s="83">
        <f t="shared" ref="C27:C29" si="7">E27+G27+I27+K27</f>
        <v>2766.2</v>
      </c>
      <c r="D27" s="83">
        <f t="shared" ref="D27:D29" si="8">F27+H27+J27+L27</f>
        <v>3033.3999999999996</v>
      </c>
      <c r="E27" s="83"/>
      <c r="F27" s="83"/>
      <c r="G27" s="83"/>
      <c r="H27" s="83"/>
      <c r="I27" s="83">
        <f>1476.4+1289.8</f>
        <v>2766.2</v>
      </c>
      <c r="J27" s="83">
        <f>1743.6+1289.8</f>
        <v>3033.3999999999996</v>
      </c>
      <c r="K27" s="83"/>
      <c r="L27" s="83"/>
      <c r="M27" s="109"/>
      <c r="N27" s="83"/>
      <c r="O27" s="109"/>
      <c r="P27" s="109"/>
      <c r="Q27" s="109"/>
      <c r="R27" s="109"/>
    </row>
    <row r="28" spans="1:18" s="73" customFormat="1" ht="15.75" customHeight="1">
      <c r="A28" s="111"/>
      <c r="B28" s="76" t="s">
        <v>586</v>
      </c>
      <c r="C28" s="83">
        <f t="shared" si="7"/>
        <v>443.3</v>
      </c>
      <c r="D28" s="83">
        <f t="shared" si="8"/>
        <v>443.3</v>
      </c>
      <c r="E28" s="83"/>
      <c r="F28" s="83"/>
      <c r="G28" s="83"/>
      <c r="H28" s="83"/>
      <c r="I28" s="83">
        <v>443.3</v>
      </c>
      <c r="J28" s="83">
        <v>443.3</v>
      </c>
      <c r="K28" s="83"/>
      <c r="L28" s="83"/>
      <c r="M28" s="109"/>
      <c r="N28" s="83"/>
      <c r="O28" s="109"/>
      <c r="P28" s="109"/>
      <c r="Q28" s="109"/>
      <c r="R28" s="109"/>
    </row>
    <row r="29" spans="1:18" s="73" customFormat="1" ht="15.75" customHeight="1">
      <c r="A29" s="111"/>
      <c r="B29" s="76" t="s">
        <v>568</v>
      </c>
      <c r="C29" s="83">
        <f t="shared" si="7"/>
        <v>46.8</v>
      </c>
      <c r="D29" s="83">
        <f t="shared" si="8"/>
        <v>46.8</v>
      </c>
      <c r="E29" s="83"/>
      <c r="F29" s="83"/>
      <c r="G29" s="83"/>
      <c r="H29" s="83"/>
      <c r="I29" s="83">
        <v>46.8</v>
      </c>
      <c r="J29" s="83">
        <v>46.8</v>
      </c>
      <c r="K29" s="83"/>
      <c r="L29" s="83"/>
      <c r="M29" s="109"/>
      <c r="N29" s="83"/>
      <c r="O29" s="109"/>
      <c r="P29" s="109"/>
      <c r="Q29" s="109"/>
      <c r="R29" s="109"/>
    </row>
    <row r="30" spans="1:18" s="114" customFormat="1" ht="93.75" customHeight="1">
      <c r="A30" s="111" t="s">
        <v>70</v>
      </c>
      <c r="B30" s="111" t="s">
        <v>178</v>
      </c>
      <c r="C30" s="112">
        <f t="shared" ref="C30:J30" si="9">SUM(C31:C34)</f>
        <v>96210.57</v>
      </c>
      <c r="D30" s="119">
        <f t="shared" si="9"/>
        <v>37117.24</v>
      </c>
      <c r="E30" s="112">
        <f t="shared" si="9"/>
        <v>47114.6</v>
      </c>
      <c r="F30" s="112">
        <f t="shared" si="9"/>
        <v>10464.049999999999</v>
      </c>
      <c r="G30" s="112">
        <f t="shared" si="9"/>
        <v>44318.400000000001</v>
      </c>
      <c r="H30" s="112">
        <f t="shared" si="9"/>
        <v>22049.599999999999</v>
      </c>
      <c r="I30" s="112">
        <f t="shared" si="9"/>
        <v>4777.57</v>
      </c>
      <c r="J30" s="112">
        <f t="shared" si="9"/>
        <v>4603.5899999999992</v>
      </c>
      <c r="K30" s="112">
        <v>0</v>
      </c>
      <c r="L30" s="112">
        <v>0</v>
      </c>
      <c r="M30" s="113"/>
      <c r="N30" s="119">
        <v>37117.199999999997</v>
      </c>
      <c r="O30" s="113"/>
      <c r="P30" s="113"/>
      <c r="Q30" s="113"/>
      <c r="R30" s="113"/>
    </row>
    <row r="31" spans="1:18" s="73" customFormat="1" ht="15.75" customHeight="1">
      <c r="A31" s="111"/>
      <c r="B31" s="76" t="s">
        <v>576</v>
      </c>
      <c r="C31" s="83">
        <f>E31+G31+I31+K31</f>
        <v>86.57</v>
      </c>
      <c r="D31" s="83">
        <f>F31+H31+J31+L31</f>
        <v>86.57</v>
      </c>
      <c r="E31" s="83"/>
      <c r="F31" s="83"/>
      <c r="G31" s="83"/>
      <c r="H31" s="83"/>
      <c r="I31" s="83">
        <v>86.57</v>
      </c>
      <c r="J31" s="83">
        <v>86.57</v>
      </c>
      <c r="K31" s="83"/>
      <c r="L31" s="83"/>
      <c r="M31" s="109"/>
      <c r="N31" s="83"/>
      <c r="O31" s="109"/>
      <c r="P31" s="109"/>
      <c r="Q31" s="109"/>
      <c r="R31" s="109"/>
    </row>
    <row r="32" spans="1:18" s="73" customFormat="1" ht="15.75" customHeight="1">
      <c r="A32" s="111"/>
      <c r="B32" s="76" t="s">
        <v>577</v>
      </c>
      <c r="C32" s="83">
        <f t="shared" ref="C32:C34" si="10">E32+G32+I32+K32</f>
        <v>56594</v>
      </c>
      <c r="D32" s="83">
        <f t="shared" ref="D32:D34" si="11">F32+H32+J32+L32</f>
        <v>12539.859999999999</v>
      </c>
      <c r="E32" s="83">
        <v>47114.6</v>
      </c>
      <c r="F32" s="83">
        <v>10464.049999999999</v>
      </c>
      <c r="G32" s="83">
        <v>9279.4</v>
      </c>
      <c r="H32" s="83">
        <v>2049.6</v>
      </c>
      <c r="I32" s="83">
        <v>200</v>
      </c>
      <c r="J32" s="83">
        <v>26.21</v>
      </c>
      <c r="K32" s="83"/>
      <c r="L32" s="83"/>
      <c r="M32" s="109"/>
      <c r="N32" s="83"/>
      <c r="O32" s="109"/>
      <c r="P32" s="109"/>
      <c r="Q32" s="109"/>
      <c r="R32" s="109"/>
    </row>
    <row r="33" spans="1:18" s="73" customFormat="1" ht="15.75" customHeight="1">
      <c r="A33" s="111"/>
      <c r="B33" s="76" t="s">
        <v>578</v>
      </c>
      <c r="C33" s="83">
        <f t="shared" si="10"/>
        <v>35409</v>
      </c>
      <c r="D33" s="83">
        <f t="shared" si="11"/>
        <v>20370</v>
      </c>
      <c r="E33" s="83"/>
      <c r="F33" s="83"/>
      <c r="G33" s="83">
        <v>35039</v>
      </c>
      <c r="H33" s="83">
        <v>20000</v>
      </c>
      <c r="I33" s="83">
        <v>370</v>
      </c>
      <c r="J33" s="83">
        <v>370</v>
      </c>
      <c r="K33" s="83"/>
      <c r="L33" s="83"/>
      <c r="M33" s="109"/>
      <c r="N33" s="83"/>
      <c r="O33" s="109"/>
      <c r="P33" s="109"/>
      <c r="Q33" s="109"/>
      <c r="R33" s="109"/>
    </row>
    <row r="34" spans="1:18" s="73" customFormat="1" ht="15.75" customHeight="1">
      <c r="A34" s="111"/>
      <c r="B34" s="76" t="s">
        <v>579</v>
      </c>
      <c r="C34" s="83">
        <f t="shared" si="10"/>
        <v>4121</v>
      </c>
      <c r="D34" s="83">
        <f t="shared" si="11"/>
        <v>4120.8099999999995</v>
      </c>
      <c r="E34" s="83"/>
      <c r="F34" s="83"/>
      <c r="G34" s="83"/>
      <c r="H34" s="83"/>
      <c r="I34" s="83">
        <f>3761+360</f>
        <v>4121</v>
      </c>
      <c r="J34" s="83">
        <f>3760.81+360</f>
        <v>4120.8099999999995</v>
      </c>
      <c r="K34" s="83"/>
      <c r="L34" s="83"/>
      <c r="M34" s="109"/>
      <c r="N34" s="83"/>
      <c r="O34" s="109"/>
      <c r="P34" s="109"/>
      <c r="Q34" s="109"/>
      <c r="R34" s="109"/>
    </row>
    <row r="35" spans="1:18" s="114" customFormat="1" ht="15.75" customHeight="1">
      <c r="A35" s="111" t="s">
        <v>74</v>
      </c>
      <c r="B35" s="116" t="s">
        <v>165</v>
      </c>
      <c r="C35" s="112">
        <f>SUM(C36:C38)</f>
        <v>131936.70000000001</v>
      </c>
      <c r="D35" s="119">
        <f>SUM(D36:D38)</f>
        <v>129189.99999999999</v>
      </c>
      <c r="E35" s="112">
        <f t="shared" ref="E35:L35" si="12">SUM(E36:E38)</f>
        <v>8073.1</v>
      </c>
      <c r="F35" s="112">
        <f t="shared" si="12"/>
        <v>8073.1</v>
      </c>
      <c r="G35" s="112">
        <f t="shared" si="12"/>
        <v>14936.3</v>
      </c>
      <c r="H35" s="112">
        <f t="shared" si="12"/>
        <v>12404.8</v>
      </c>
      <c r="I35" s="112">
        <f t="shared" si="12"/>
        <v>108927.3</v>
      </c>
      <c r="J35" s="112">
        <f t="shared" si="12"/>
        <v>108712.09999999999</v>
      </c>
      <c r="K35" s="112">
        <f t="shared" si="12"/>
        <v>0</v>
      </c>
      <c r="L35" s="112">
        <f t="shared" si="12"/>
        <v>0</v>
      </c>
      <c r="M35" s="113"/>
      <c r="N35" s="119">
        <v>129189.9</v>
      </c>
      <c r="O35" s="113"/>
      <c r="P35" s="113"/>
      <c r="Q35" s="113"/>
      <c r="R35" s="113"/>
    </row>
    <row r="36" spans="1:18" s="73" customFormat="1" ht="15.75" customHeight="1">
      <c r="A36" s="111"/>
      <c r="B36" s="76" t="s">
        <v>585</v>
      </c>
      <c r="C36" s="83">
        <f t="shared" ref="C36:C37" si="13">E36+G36+I36+K36</f>
        <v>24046.2</v>
      </c>
      <c r="D36" s="83">
        <f t="shared" ref="D36:D37" si="14">F36+H36+J36+L36</f>
        <v>23892.7</v>
      </c>
      <c r="E36" s="83"/>
      <c r="F36" s="83"/>
      <c r="G36" s="83"/>
      <c r="H36" s="83"/>
      <c r="I36" s="83">
        <v>24046.2</v>
      </c>
      <c r="J36" s="83">
        <v>23892.7</v>
      </c>
      <c r="K36" s="83"/>
      <c r="L36" s="83"/>
      <c r="M36" s="109"/>
      <c r="N36" s="83"/>
      <c r="O36" s="109"/>
      <c r="P36" s="109"/>
      <c r="Q36" s="109"/>
      <c r="R36" s="109"/>
    </row>
    <row r="37" spans="1:18" s="73" customFormat="1" ht="15.75" customHeight="1">
      <c r="A37" s="111"/>
      <c r="B37" s="76" t="s">
        <v>583</v>
      </c>
      <c r="C37" s="83">
        <f t="shared" si="13"/>
        <v>98694</v>
      </c>
      <c r="D37" s="83">
        <f t="shared" si="14"/>
        <v>96090.299999999988</v>
      </c>
      <c r="E37" s="83">
        <f>7975+98.1</f>
        <v>8073.1</v>
      </c>
      <c r="F37" s="83">
        <f>7975+98.1</f>
        <v>8073.1</v>
      </c>
      <c r="G37" s="83">
        <f>10186.6+4749.7</f>
        <v>14936.3</v>
      </c>
      <c r="H37" s="83">
        <f>9771.8+2633</f>
        <v>12404.8</v>
      </c>
      <c r="I37" s="83">
        <f>49290.3+26394.3</f>
        <v>75684.600000000006</v>
      </c>
      <c r="J37" s="83">
        <f>49459.8+26152.6</f>
        <v>75612.399999999994</v>
      </c>
      <c r="K37" s="83"/>
      <c r="L37" s="83"/>
      <c r="M37" s="109"/>
      <c r="N37" s="83"/>
      <c r="O37" s="109"/>
      <c r="P37" s="109"/>
      <c r="Q37" s="109"/>
      <c r="R37" s="109"/>
    </row>
    <row r="38" spans="1:18" s="73" customFormat="1" ht="15.75" customHeight="1">
      <c r="A38" s="111"/>
      <c r="B38" s="76" t="s">
        <v>587</v>
      </c>
      <c r="C38" s="83">
        <f t="shared" ref="C38:D38" si="15">E38+G38+I38+K38</f>
        <v>9196.5</v>
      </c>
      <c r="D38" s="83">
        <f t="shared" si="15"/>
        <v>9207</v>
      </c>
      <c r="E38" s="83"/>
      <c r="F38" s="83"/>
      <c r="G38" s="83"/>
      <c r="H38" s="83"/>
      <c r="I38" s="83">
        <v>9196.5</v>
      </c>
      <c r="J38" s="83">
        <v>9207</v>
      </c>
      <c r="K38" s="83"/>
      <c r="L38" s="83"/>
      <c r="M38" s="109"/>
      <c r="N38" s="83"/>
      <c r="O38" s="109"/>
      <c r="P38" s="109"/>
      <c r="Q38" s="109"/>
      <c r="R38" s="109"/>
    </row>
    <row r="39" spans="1:18" s="114" customFormat="1" ht="69.75" customHeight="1">
      <c r="A39" s="111" t="s">
        <v>89</v>
      </c>
      <c r="B39" s="116" t="s">
        <v>413</v>
      </c>
      <c r="C39" s="112">
        <f>SUM(C40:C41)</f>
        <v>11731.62</v>
      </c>
      <c r="D39" s="119">
        <f t="shared" ref="D39:L39" si="16">SUM(D40:D41)</f>
        <v>11725.27</v>
      </c>
      <c r="E39" s="112">
        <f t="shared" si="16"/>
        <v>4126.6000000000004</v>
      </c>
      <c r="F39" s="112">
        <f t="shared" si="16"/>
        <v>4126.6000000000004</v>
      </c>
      <c r="G39" s="112">
        <f t="shared" si="16"/>
        <v>84.22</v>
      </c>
      <c r="H39" s="112">
        <f t="shared" si="16"/>
        <v>84.22</v>
      </c>
      <c r="I39" s="112">
        <f t="shared" si="16"/>
        <v>7520.8</v>
      </c>
      <c r="J39" s="112">
        <f t="shared" si="16"/>
        <v>7514.45</v>
      </c>
      <c r="K39" s="112">
        <f t="shared" si="16"/>
        <v>0</v>
      </c>
      <c r="L39" s="112">
        <f t="shared" si="16"/>
        <v>0</v>
      </c>
      <c r="M39" s="113"/>
      <c r="N39" s="119">
        <v>11725.27</v>
      </c>
      <c r="O39" s="113"/>
      <c r="P39" s="113"/>
      <c r="Q39" s="113"/>
      <c r="R39" s="113"/>
    </row>
    <row r="40" spans="1:18" s="73" customFormat="1" ht="15.75" customHeight="1">
      <c r="A40" s="111"/>
      <c r="B40" s="76" t="s">
        <v>588</v>
      </c>
      <c r="C40" s="83">
        <f>E40+G40+I40+K40</f>
        <v>800</v>
      </c>
      <c r="D40" s="83">
        <f>F40+H40+J40+L40</f>
        <v>800</v>
      </c>
      <c r="E40" s="83"/>
      <c r="F40" s="83"/>
      <c r="G40" s="83"/>
      <c r="H40" s="83"/>
      <c r="I40" s="83">
        <v>800</v>
      </c>
      <c r="J40" s="83">
        <v>800</v>
      </c>
      <c r="K40" s="83"/>
      <c r="L40" s="83"/>
      <c r="M40" s="109"/>
      <c r="N40" s="83"/>
      <c r="O40" s="109"/>
      <c r="P40" s="109"/>
      <c r="Q40" s="109"/>
      <c r="R40" s="109"/>
    </row>
    <row r="41" spans="1:18" s="73" customFormat="1" ht="15.75" customHeight="1">
      <c r="A41" s="111"/>
      <c r="B41" s="76" t="s">
        <v>575</v>
      </c>
      <c r="C41" s="83">
        <f>E41+G41+I41+K41</f>
        <v>10931.62</v>
      </c>
      <c r="D41" s="83">
        <f>F41+H41+J41+L41</f>
        <v>10925.27</v>
      </c>
      <c r="E41" s="83">
        <v>4126.6000000000004</v>
      </c>
      <c r="F41" s="83">
        <v>4126.6000000000004</v>
      </c>
      <c r="G41" s="83">
        <v>84.22</v>
      </c>
      <c r="H41" s="83">
        <v>84.22</v>
      </c>
      <c r="I41" s="83">
        <f>6719.1+1.7</f>
        <v>6720.8</v>
      </c>
      <c r="J41" s="83">
        <f>6712.75+1.7</f>
        <v>6714.45</v>
      </c>
      <c r="K41" s="83"/>
      <c r="L41" s="83"/>
      <c r="M41" s="109"/>
      <c r="N41" s="83"/>
      <c r="O41" s="109"/>
      <c r="P41" s="109"/>
      <c r="Q41" s="109"/>
      <c r="R41" s="109"/>
    </row>
    <row r="42" spans="1:18" s="114" customFormat="1" ht="53.25" customHeight="1">
      <c r="A42" s="111" t="s">
        <v>79</v>
      </c>
      <c r="B42" s="111" t="s">
        <v>164</v>
      </c>
      <c r="C42" s="112">
        <f>SUM(C43:C44)</f>
        <v>13454.45</v>
      </c>
      <c r="D42" s="119">
        <f>SUM(D43:D44)</f>
        <v>13452.45</v>
      </c>
      <c r="E42" s="112">
        <f t="shared" ref="E42:L42" si="17">SUM(E43:E44)</f>
        <v>859.06</v>
      </c>
      <c r="F42" s="112">
        <f t="shared" si="17"/>
        <v>859.06</v>
      </c>
      <c r="G42" s="112">
        <f t="shared" si="17"/>
        <v>499.03999999999996</v>
      </c>
      <c r="H42" s="112">
        <f t="shared" si="17"/>
        <v>499.03999999999996</v>
      </c>
      <c r="I42" s="112">
        <f t="shared" si="17"/>
        <v>9436.9</v>
      </c>
      <c r="J42" s="112">
        <f t="shared" si="17"/>
        <v>9434.9</v>
      </c>
      <c r="K42" s="112">
        <f t="shared" si="17"/>
        <v>2659.45</v>
      </c>
      <c r="L42" s="112">
        <f t="shared" si="17"/>
        <v>2659.45</v>
      </c>
      <c r="M42" s="113"/>
      <c r="N42" s="119">
        <v>10793</v>
      </c>
      <c r="O42" s="115">
        <f>D42-N42</f>
        <v>2659.4500000000007</v>
      </c>
      <c r="P42" s="113"/>
      <c r="Q42" s="113"/>
      <c r="R42" s="113"/>
    </row>
    <row r="43" spans="1:18" s="73" customFormat="1" ht="15.75" customHeight="1">
      <c r="A43" s="111"/>
      <c r="B43" s="76" t="s">
        <v>569</v>
      </c>
      <c r="C43" s="83">
        <f>E43+G43+I43+K43</f>
        <v>9463</v>
      </c>
      <c r="D43" s="83">
        <f>F43+H43+J43+L43</f>
        <v>9461</v>
      </c>
      <c r="E43" s="83"/>
      <c r="F43" s="83"/>
      <c r="G43" s="83">
        <v>98.1</v>
      </c>
      <c r="H43" s="83">
        <v>98.1</v>
      </c>
      <c r="I43" s="83">
        <v>9364.9</v>
      </c>
      <c r="J43" s="83">
        <v>9362.9</v>
      </c>
      <c r="K43" s="83"/>
      <c r="L43" s="83"/>
      <c r="M43" s="109"/>
      <c r="N43" s="83"/>
      <c r="O43" s="109"/>
      <c r="P43" s="109"/>
      <c r="Q43" s="109"/>
      <c r="R43" s="109"/>
    </row>
    <row r="44" spans="1:18" s="73" customFormat="1" ht="15.75" customHeight="1">
      <c r="A44" s="111"/>
      <c r="B44" s="76" t="s">
        <v>570</v>
      </c>
      <c r="C44" s="83">
        <f>E44+G44+I44+K44</f>
        <v>3991.45</v>
      </c>
      <c r="D44" s="83">
        <f>F44+H44+J44+L44</f>
        <v>3991.45</v>
      </c>
      <c r="E44" s="83">
        <v>859.06</v>
      </c>
      <c r="F44" s="83">
        <v>859.06</v>
      </c>
      <c r="G44" s="83">
        <v>400.94</v>
      </c>
      <c r="H44" s="83">
        <v>400.94</v>
      </c>
      <c r="I44" s="83">
        <v>72</v>
      </c>
      <c r="J44" s="83">
        <v>72</v>
      </c>
      <c r="K44" s="83">
        <v>2659.45</v>
      </c>
      <c r="L44" s="83">
        <v>2659.45</v>
      </c>
      <c r="M44" s="109"/>
      <c r="N44" s="83"/>
      <c r="O44" s="109"/>
      <c r="P44" s="109"/>
      <c r="Q44" s="109"/>
      <c r="R44" s="109"/>
    </row>
    <row r="45" spans="1:18" s="114" customFormat="1" ht="29.25" customHeight="1">
      <c r="A45" s="111" t="s">
        <v>80</v>
      </c>
      <c r="B45" s="111" t="s">
        <v>167</v>
      </c>
      <c r="C45" s="112">
        <f>SUM(C46)</f>
        <v>41757.29</v>
      </c>
      <c r="D45" s="119">
        <f>SUM(D46)</f>
        <v>41623.449999999997</v>
      </c>
      <c r="E45" s="112">
        <v>0</v>
      </c>
      <c r="F45" s="112">
        <v>0</v>
      </c>
      <c r="G45" s="112">
        <v>0</v>
      </c>
      <c r="H45" s="112">
        <v>0</v>
      </c>
      <c r="I45" s="112">
        <v>41757.289999999994</v>
      </c>
      <c r="J45" s="112">
        <v>41623.449999999997</v>
      </c>
      <c r="K45" s="112">
        <v>0</v>
      </c>
      <c r="L45" s="112">
        <v>0</v>
      </c>
      <c r="M45" s="113"/>
      <c r="N45" s="119">
        <v>41623.46</v>
      </c>
      <c r="O45" s="113"/>
      <c r="P45" s="113"/>
      <c r="Q45" s="113"/>
      <c r="R45" s="113"/>
    </row>
    <row r="46" spans="1:18" s="73" customFormat="1" ht="23.25" customHeight="1">
      <c r="A46" s="111"/>
      <c r="B46" s="76" t="s">
        <v>568</v>
      </c>
      <c r="C46" s="83">
        <f>E46+G46+I46</f>
        <v>41757.29</v>
      </c>
      <c r="D46" s="83">
        <f>F46+H46+J46</f>
        <v>41623.449999999997</v>
      </c>
      <c r="E46" s="83"/>
      <c r="F46" s="83"/>
      <c r="G46" s="83"/>
      <c r="H46" s="83"/>
      <c r="I46" s="83">
        <v>41757.29</v>
      </c>
      <c r="J46" s="83">
        <v>41623.449999999997</v>
      </c>
      <c r="K46" s="83"/>
      <c r="L46" s="83"/>
      <c r="M46" s="109"/>
      <c r="N46" s="83"/>
      <c r="O46" s="109"/>
      <c r="P46" s="109"/>
      <c r="Q46" s="109"/>
      <c r="R46" s="109"/>
    </row>
    <row r="47" spans="1:18" s="114" customFormat="1" ht="45.75" customHeight="1">
      <c r="A47" s="111" t="s">
        <v>82</v>
      </c>
      <c r="B47" s="111" t="s">
        <v>195</v>
      </c>
      <c r="C47" s="112">
        <f t="shared" ref="C47:I47" si="18">SUM(C48:C53)</f>
        <v>97865.73</v>
      </c>
      <c r="D47" s="119">
        <f>SUM(D48:D53)</f>
        <v>75955.81</v>
      </c>
      <c r="E47" s="112">
        <f t="shared" si="18"/>
        <v>0</v>
      </c>
      <c r="F47" s="112">
        <f t="shared" si="18"/>
        <v>0</v>
      </c>
      <c r="G47" s="112">
        <f t="shared" si="18"/>
        <v>78055.61</v>
      </c>
      <c r="H47" s="112">
        <f t="shared" si="18"/>
        <v>68056.62</v>
      </c>
      <c r="I47" s="112">
        <f t="shared" si="18"/>
        <v>19810.12</v>
      </c>
      <c r="J47" s="112">
        <f>SUM(J48:J53)</f>
        <v>7899.19</v>
      </c>
      <c r="K47" s="112">
        <v>0</v>
      </c>
      <c r="L47" s="112">
        <v>0</v>
      </c>
      <c r="M47" s="113"/>
      <c r="N47" s="119">
        <v>75955.81</v>
      </c>
      <c r="O47" s="113"/>
      <c r="P47" s="113"/>
      <c r="Q47" s="113"/>
      <c r="R47" s="113"/>
    </row>
    <row r="48" spans="1:18" s="73" customFormat="1" ht="15.75" customHeight="1">
      <c r="A48" s="111"/>
      <c r="B48" s="76" t="s">
        <v>571</v>
      </c>
      <c r="C48" s="83">
        <f>E48+G48+I48</f>
        <v>600</v>
      </c>
      <c r="D48" s="83">
        <f>F48+H48+J48</f>
        <v>600</v>
      </c>
      <c r="E48" s="83"/>
      <c r="F48" s="83"/>
      <c r="G48" s="83"/>
      <c r="H48" s="83"/>
      <c r="I48" s="83">
        <f>100+200+300</f>
        <v>600</v>
      </c>
      <c r="J48" s="83">
        <f>100+200+300</f>
        <v>600</v>
      </c>
      <c r="K48" s="83"/>
      <c r="L48" s="83"/>
      <c r="M48" s="109"/>
      <c r="N48" s="83"/>
      <c r="O48" s="109"/>
      <c r="P48" s="109"/>
      <c r="Q48" s="109"/>
      <c r="R48" s="109"/>
    </row>
    <row r="49" spans="1:18" s="73" customFormat="1" ht="15.75" customHeight="1">
      <c r="A49" s="111"/>
      <c r="B49" s="76" t="s">
        <v>572</v>
      </c>
      <c r="C49" s="83">
        <f t="shared" ref="C49:C53" si="19">E49+G49+I49</f>
        <v>1890</v>
      </c>
      <c r="D49" s="83">
        <f t="shared" ref="D49:D53" si="20">F49+H49+J49</f>
        <v>1890</v>
      </c>
      <c r="E49" s="83"/>
      <c r="F49" s="83"/>
      <c r="G49" s="83">
        <f>1890</f>
        <v>1890</v>
      </c>
      <c r="H49" s="83">
        <f>1890</f>
        <v>1890</v>
      </c>
      <c r="I49" s="83"/>
      <c r="J49" s="83"/>
      <c r="K49" s="83"/>
      <c r="L49" s="83"/>
      <c r="M49" s="109"/>
      <c r="N49" s="83"/>
      <c r="O49" s="109"/>
      <c r="P49" s="109"/>
      <c r="Q49" s="109"/>
      <c r="R49" s="109"/>
    </row>
    <row r="50" spans="1:18" s="73" customFormat="1" ht="15.75" customHeight="1">
      <c r="A50" s="111"/>
      <c r="B50" s="76" t="s">
        <v>573</v>
      </c>
      <c r="C50" s="83">
        <f t="shared" si="19"/>
        <v>3948.41</v>
      </c>
      <c r="D50" s="83">
        <f t="shared" si="20"/>
        <v>3948.41</v>
      </c>
      <c r="E50" s="83"/>
      <c r="F50" s="83"/>
      <c r="G50" s="83">
        <f>3948.41</f>
        <v>3948.41</v>
      </c>
      <c r="H50" s="83">
        <v>3948.41</v>
      </c>
      <c r="I50" s="83"/>
      <c r="J50" s="83"/>
      <c r="K50" s="83"/>
      <c r="L50" s="83"/>
      <c r="M50" s="109"/>
      <c r="N50" s="83"/>
      <c r="O50" s="109"/>
      <c r="P50" s="109"/>
      <c r="Q50" s="109"/>
      <c r="R50" s="109"/>
    </row>
    <row r="51" spans="1:18" s="73" customFormat="1" ht="15.75" customHeight="1">
      <c r="A51" s="111"/>
      <c r="B51" s="76" t="s">
        <v>574</v>
      </c>
      <c r="C51" s="83">
        <f t="shared" si="19"/>
        <v>91275.42</v>
      </c>
      <c r="D51" s="83">
        <f t="shared" si="20"/>
        <v>69365.5</v>
      </c>
      <c r="E51" s="83"/>
      <c r="F51" s="83"/>
      <c r="G51" s="83">
        <f>72155.3</f>
        <v>72155.3</v>
      </c>
      <c r="H51" s="83">
        <f>62156.31</f>
        <v>62156.31</v>
      </c>
      <c r="I51" s="83">
        <v>19120.12</v>
      </c>
      <c r="J51" s="83">
        <v>7209.19</v>
      </c>
      <c r="K51" s="83"/>
      <c r="L51" s="83"/>
      <c r="M51" s="109"/>
      <c r="N51" s="83"/>
      <c r="O51" s="109"/>
      <c r="P51" s="109"/>
      <c r="Q51" s="109"/>
      <c r="R51" s="109"/>
    </row>
    <row r="52" spans="1:18" s="73" customFormat="1" ht="15.75" customHeight="1">
      <c r="A52" s="111"/>
      <c r="B52" s="76" t="s">
        <v>575</v>
      </c>
      <c r="C52" s="83">
        <f t="shared" si="19"/>
        <v>61.9</v>
      </c>
      <c r="D52" s="83">
        <f t="shared" si="20"/>
        <v>61.9</v>
      </c>
      <c r="E52" s="83"/>
      <c r="F52" s="83"/>
      <c r="G52" s="83">
        <v>61.9</v>
      </c>
      <c r="H52" s="83">
        <v>61.9</v>
      </c>
      <c r="I52" s="83"/>
      <c r="J52" s="83"/>
      <c r="K52" s="83"/>
      <c r="L52" s="83"/>
      <c r="M52" s="109"/>
      <c r="N52" s="83"/>
      <c r="O52" s="109"/>
      <c r="P52" s="109"/>
      <c r="Q52" s="109"/>
      <c r="R52" s="109"/>
    </row>
    <row r="53" spans="1:18" s="73" customFormat="1" ht="15.75" customHeight="1">
      <c r="A53" s="111"/>
      <c r="B53" s="76" t="s">
        <v>568</v>
      </c>
      <c r="C53" s="83">
        <f t="shared" si="19"/>
        <v>90</v>
      </c>
      <c r="D53" s="83">
        <f t="shared" si="20"/>
        <v>90</v>
      </c>
      <c r="E53" s="83"/>
      <c r="F53" s="83"/>
      <c r="G53" s="83"/>
      <c r="H53" s="83"/>
      <c r="I53" s="83">
        <v>90</v>
      </c>
      <c r="J53" s="83">
        <v>90</v>
      </c>
      <c r="K53" s="83"/>
      <c r="L53" s="83"/>
      <c r="M53" s="109"/>
      <c r="N53" s="83"/>
      <c r="O53" s="109"/>
      <c r="P53" s="109"/>
      <c r="Q53" s="109"/>
      <c r="R53" s="109"/>
    </row>
    <row r="54" spans="1:18" s="114" customFormat="1" ht="77.25" customHeight="1">
      <c r="A54" s="124" t="s">
        <v>83</v>
      </c>
      <c r="B54" s="124" t="s">
        <v>179</v>
      </c>
      <c r="C54" s="112">
        <f t="shared" ref="C54:L54" si="21">SUM(C55:C66)</f>
        <v>78896.299999999988</v>
      </c>
      <c r="D54" s="119">
        <f t="shared" si="21"/>
        <v>78888.299999999988</v>
      </c>
      <c r="E54" s="112">
        <f t="shared" si="21"/>
        <v>0</v>
      </c>
      <c r="F54" s="112">
        <f t="shared" si="21"/>
        <v>0</v>
      </c>
      <c r="G54" s="112">
        <f t="shared" si="21"/>
        <v>40843.1</v>
      </c>
      <c r="H54" s="112">
        <f t="shared" si="21"/>
        <v>40843.1</v>
      </c>
      <c r="I54" s="112">
        <f t="shared" si="21"/>
        <v>38053.199999999997</v>
      </c>
      <c r="J54" s="112">
        <f t="shared" si="21"/>
        <v>38045.199999999997</v>
      </c>
      <c r="K54" s="112">
        <f t="shared" si="21"/>
        <v>0</v>
      </c>
      <c r="L54" s="112">
        <f t="shared" si="21"/>
        <v>0</v>
      </c>
      <c r="M54" s="113"/>
      <c r="N54" s="119">
        <v>78888.3</v>
      </c>
      <c r="O54" s="113"/>
      <c r="P54" s="113"/>
      <c r="Q54" s="113"/>
      <c r="R54" s="113"/>
    </row>
    <row r="55" spans="1:18" s="73" customFormat="1" ht="15.75" customHeight="1">
      <c r="A55" s="124"/>
      <c r="B55" s="76" t="s">
        <v>592</v>
      </c>
      <c r="C55" s="123">
        <f t="shared" ref="C55:C62" si="22">E55+G55+I55+K55</f>
        <v>9511.2000000000007</v>
      </c>
      <c r="D55" s="123">
        <f t="shared" ref="D55:D62" si="23">F55+H55+J55+L55</f>
        <v>9508.9</v>
      </c>
      <c r="E55" s="123"/>
      <c r="F55" s="123"/>
      <c r="G55" s="123"/>
      <c r="H55" s="123"/>
      <c r="I55" s="123">
        <v>9511.2000000000007</v>
      </c>
      <c r="J55" s="123">
        <v>9508.9</v>
      </c>
      <c r="K55" s="123"/>
      <c r="L55" s="123"/>
      <c r="M55" s="109"/>
      <c r="N55" s="123"/>
      <c r="O55" s="109"/>
      <c r="P55" s="109"/>
      <c r="Q55" s="109"/>
      <c r="R55" s="109"/>
    </row>
    <row r="56" spans="1:18" s="73" customFormat="1" ht="15.75" customHeight="1">
      <c r="A56" s="124"/>
      <c r="B56" s="76" t="s">
        <v>596</v>
      </c>
      <c r="C56" s="123">
        <f t="shared" si="22"/>
        <v>5.6</v>
      </c>
      <c r="D56" s="123">
        <f t="shared" si="23"/>
        <v>0</v>
      </c>
      <c r="E56" s="123"/>
      <c r="F56" s="123"/>
      <c r="G56" s="123"/>
      <c r="H56" s="123"/>
      <c r="I56" s="123">
        <v>5.6</v>
      </c>
      <c r="J56" s="123">
        <v>0</v>
      </c>
      <c r="K56" s="123"/>
      <c r="L56" s="123"/>
      <c r="M56" s="109"/>
      <c r="N56" s="123"/>
      <c r="O56" s="109"/>
      <c r="P56" s="109"/>
      <c r="Q56" s="109"/>
      <c r="R56" s="109"/>
    </row>
    <row r="57" spans="1:18" s="73" customFormat="1" ht="15.75" customHeight="1">
      <c r="A57" s="124"/>
      <c r="B57" s="76" t="s">
        <v>568</v>
      </c>
      <c r="C57" s="123">
        <f t="shared" si="22"/>
        <v>347.8</v>
      </c>
      <c r="D57" s="123">
        <f t="shared" si="23"/>
        <v>347.8</v>
      </c>
      <c r="E57" s="123"/>
      <c r="F57" s="123"/>
      <c r="G57" s="123"/>
      <c r="H57" s="123"/>
      <c r="I57" s="123">
        <v>347.8</v>
      </c>
      <c r="J57" s="123">
        <v>347.8</v>
      </c>
      <c r="K57" s="123"/>
      <c r="L57" s="123"/>
      <c r="M57" s="109"/>
      <c r="N57" s="123"/>
      <c r="O57" s="109"/>
      <c r="P57" s="109"/>
      <c r="Q57" s="109"/>
      <c r="R57" s="109"/>
    </row>
    <row r="58" spans="1:18" s="73" customFormat="1" ht="15.75" customHeight="1">
      <c r="A58" s="124"/>
      <c r="B58" s="76" t="s">
        <v>594</v>
      </c>
      <c r="C58" s="123">
        <f t="shared" si="22"/>
        <v>280</v>
      </c>
      <c r="D58" s="123">
        <f t="shared" si="23"/>
        <v>280</v>
      </c>
      <c r="E58" s="123"/>
      <c r="F58" s="123"/>
      <c r="G58" s="123">
        <v>100</v>
      </c>
      <c r="H58" s="123">
        <v>100</v>
      </c>
      <c r="I58" s="123">
        <v>180</v>
      </c>
      <c r="J58" s="123">
        <v>180</v>
      </c>
      <c r="K58" s="123"/>
      <c r="L58" s="123"/>
      <c r="M58" s="109"/>
      <c r="N58" s="123"/>
      <c r="O58" s="109"/>
      <c r="P58" s="109"/>
      <c r="Q58" s="109"/>
      <c r="R58" s="109"/>
    </row>
    <row r="59" spans="1:18" s="73" customFormat="1" ht="15.75" customHeight="1">
      <c r="A59" s="124"/>
      <c r="B59" s="76" t="s">
        <v>585</v>
      </c>
      <c r="C59" s="123">
        <f t="shared" si="22"/>
        <v>750.4</v>
      </c>
      <c r="D59" s="123">
        <f t="shared" si="23"/>
        <v>750.4</v>
      </c>
      <c r="E59" s="123"/>
      <c r="F59" s="123"/>
      <c r="G59" s="123">
        <v>366</v>
      </c>
      <c r="H59" s="123">
        <v>366</v>
      </c>
      <c r="I59" s="123">
        <v>384.4</v>
      </c>
      <c r="J59" s="123">
        <v>384.4</v>
      </c>
      <c r="K59" s="123"/>
      <c r="L59" s="123"/>
      <c r="M59" s="109"/>
      <c r="N59" s="123"/>
      <c r="O59" s="109"/>
      <c r="P59" s="109"/>
      <c r="Q59" s="109"/>
      <c r="R59" s="109"/>
    </row>
    <row r="60" spans="1:18" s="73" customFormat="1" ht="15.75" customHeight="1">
      <c r="A60" s="124"/>
      <c r="B60" s="76" t="s">
        <v>583</v>
      </c>
      <c r="C60" s="123">
        <f t="shared" si="22"/>
        <v>1574.6</v>
      </c>
      <c r="D60" s="123">
        <f t="shared" si="23"/>
        <v>1574.6</v>
      </c>
      <c r="E60" s="123"/>
      <c r="F60" s="123"/>
      <c r="G60" s="123"/>
      <c r="H60" s="123"/>
      <c r="I60" s="123">
        <v>1574.6</v>
      </c>
      <c r="J60" s="123">
        <v>1574.6</v>
      </c>
      <c r="K60" s="123"/>
      <c r="L60" s="123"/>
      <c r="M60" s="109"/>
      <c r="N60" s="123"/>
      <c r="O60" s="109"/>
      <c r="P60" s="109"/>
      <c r="Q60" s="109"/>
      <c r="R60" s="109"/>
    </row>
    <row r="61" spans="1:18" s="73" customFormat="1" ht="15.75" customHeight="1">
      <c r="A61" s="124"/>
      <c r="B61" s="76" t="s">
        <v>570</v>
      </c>
      <c r="C61" s="123">
        <f t="shared" si="22"/>
        <v>41.6</v>
      </c>
      <c r="D61" s="123">
        <f t="shared" si="23"/>
        <v>41.6</v>
      </c>
      <c r="E61" s="123"/>
      <c r="F61" s="123"/>
      <c r="G61" s="123"/>
      <c r="H61" s="123"/>
      <c r="I61" s="123">
        <v>41.6</v>
      </c>
      <c r="J61" s="123">
        <v>41.6</v>
      </c>
      <c r="K61" s="123"/>
      <c r="L61" s="123"/>
      <c r="M61" s="109"/>
      <c r="N61" s="123"/>
      <c r="O61" s="109"/>
      <c r="P61" s="109"/>
      <c r="Q61" s="109"/>
      <c r="R61" s="109"/>
    </row>
    <row r="62" spans="1:18" s="73" customFormat="1" ht="15.75" customHeight="1">
      <c r="A62" s="124"/>
      <c r="B62" s="76" t="s">
        <v>582</v>
      </c>
      <c r="C62" s="123">
        <f t="shared" si="22"/>
        <v>234.6</v>
      </c>
      <c r="D62" s="123">
        <f t="shared" si="23"/>
        <v>234.6</v>
      </c>
      <c r="E62" s="123"/>
      <c r="F62" s="123"/>
      <c r="G62" s="123"/>
      <c r="H62" s="123"/>
      <c r="I62" s="123">
        <v>234.6</v>
      </c>
      <c r="J62" s="123">
        <v>234.6</v>
      </c>
      <c r="K62" s="123"/>
      <c r="L62" s="123"/>
      <c r="M62" s="109"/>
      <c r="N62" s="123"/>
      <c r="O62" s="109"/>
      <c r="P62" s="109"/>
      <c r="Q62" s="109"/>
      <c r="R62" s="109"/>
    </row>
    <row r="63" spans="1:18" s="73" customFormat="1" ht="15.75" customHeight="1">
      <c r="A63" s="124"/>
      <c r="B63" s="76" t="s">
        <v>589</v>
      </c>
      <c r="C63" s="123">
        <f>E63+G63+I63+K63</f>
        <v>20.3</v>
      </c>
      <c r="D63" s="123">
        <f>F63+H63+J63+L63</f>
        <v>20.2</v>
      </c>
      <c r="E63" s="123"/>
      <c r="F63" s="123"/>
      <c r="G63" s="123"/>
      <c r="H63" s="123"/>
      <c r="I63" s="123">
        <v>20.3</v>
      </c>
      <c r="J63" s="123">
        <v>20.2</v>
      </c>
      <c r="K63" s="123"/>
      <c r="L63" s="123"/>
      <c r="M63" s="109"/>
      <c r="N63" s="123"/>
      <c r="O63" s="109"/>
      <c r="P63" s="109"/>
      <c r="Q63" s="109"/>
      <c r="R63" s="109"/>
    </row>
    <row r="64" spans="1:18" s="73" customFormat="1" ht="15.75" customHeight="1">
      <c r="A64" s="124"/>
      <c r="B64" s="76" t="s">
        <v>590</v>
      </c>
      <c r="C64" s="123">
        <f t="shared" ref="C64:C65" si="24">E64+G64+I64+K64</f>
        <v>19607</v>
      </c>
      <c r="D64" s="123">
        <f t="shared" ref="D64:D65" si="25">F64+H64+J64+L64</f>
        <v>19607</v>
      </c>
      <c r="E64" s="123"/>
      <c r="F64" s="123"/>
      <c r="G64" s="123">
        <v>8907</v>
      </c>
      <c r="H64" s="123">
        <v>8907</v>
      </c>
      <c r="I64" s="123">
        <v>10700</v>
      </c>
      <c r="J64" s="123">
        <v>10700</v>
      </c>
      <c r="K64" s="123"/>
      <c r="L64" s="123"/>
      <c r="M64" s="109"/>
      <c r="N64" s="123"/>
      <c r="O64" s="109"/>
      <c r="P64" s="109"/>
      <c r="Q64" s="109"/>
      <c r="R64" s="109"/>
    </row>
    <row r="65" spans="1:18" s="73" customFormat="1" ht="15.75" customHeight="1">
      <c r="A65" s="124"/>
      <c r="B65" s="76" t="s">
        <v>591</v>
      </c>
      <c r="C65" s="123">
        <f t="shared" si="24"/>
        <v>43443.3</v>
      </c>
      <c r="D65" s="123">
        <f t="shared" si="25"/>
        <v>43443.3</v>
      </c>
      <c r="E65" s="123"/>
      <c r="F65" s="123"/>
      <c r="G65" s="123">
        <v>31271</v>
      </c>
      <c r="H65" s="123">
        <v>31271</v>
      </c>
      <c r="I65" s="123">
        <v>12172.3</v>
      </c>
      <c r="J65" s="123">
        <v>12172.3</v>
      </c>
      <c r="K65" s="123"/>
      <c r="L65" s="123"/>
      <c r="M65" s="109"/>
      <c r="N65" s="123"/>
      <c r="O65" s="109"/>
      <c r="P65" s="109"/>
      <c r="Q65" s="109"/>
      <c r="R65" s="109"/>
    </row>
    <row r="66" spans="1:18" s="73" customFormat="1" ht="15.75" customHeight="1">
      <c r="A66" s="124"/>
      <c r="B66" s="76" t="s">
        <v>571</v>
      </c>
      <c r="C66" s="123">
        <f>E66+G66+I66+K66</f>
        <v>3079.9</v>
      </c>
      <c r="D66" s="123">
        <f>F66+H66+J66+L66</f>
        <v>3079.9</v>
      </c>
      <c r="E66" s="123"/>
      <c r="F66" s="123"/>
      <c r="G66" s="123">
        <v>199.1</v>
      </c>
      <c r="H66" s="123">
        <v>199.1</v>
      </c>
      <c r="I66" s="123">
        <v>2880.8</v>
      </c>
      <c r="J66" s="123">
        <v>2880.8</v>
      </c>
      <c r="K66" s="123"/>
      <c r="L66" s="123"/>
      <c r="M66" s="109"/>
      <c r="N66" s="123"/>
      <c r="O66" s="109"/>
      <c r="P66" s="109"/>
      <c r="Q66" s="109"/>
      <c r="R66" s="109"/>
    </row>
    <row r="67" spans="1:18" s="114" customFormat="1" ht="45" customHeight="1">
      <c r="A67" s="111" t="s">
        <v>328</v>
      </c>
      <c r="B67" s="111" t="s">
        <v>329</v>
      </c>
      <c r="C67" s="112">
        <f>SUM(C68:C69)</f>
        <v>27133.9</v>
      </c>
      <c r="D67" s="119">
        <f t="shared" ref="D67:J67" si="26">SUM(D68:D69)</f>
        <v>26880.75</v>
      </c>
      <c r="E67" s="112">
        <f t="shared" si="26"/>
        <v>299</v>
      </c>
      <c r="F67" s="112">
        <f t="shared" si="26"/>
        <v>290.87</v>
      </c>
      <c r="G67" s="112">
        <f t="shared" si="26"/>
        <v>26731.9</v>
      </c>
      <c r="H67" s="112">
        <f t="shared" si="26"/>
        <v>26488.07</v>
      </c>
      <c r="I67" s="112">
        <f t="shared" si="26"/>
        <v>103</v>
      </c>
      <c r="J67" s="112">
        <f t="shared" si="26"/>
        <v>101.81</v>
      </c>
      <c r="K67" s="112">
        <v>0</v>
      </c>
      <c r="L67" s="112">
        <v>0</v>
      </c>
      <c r="M67" s="113"/>
      <c r="N67" s="119">
        <v>26880.75</v>
      </c>
      <c r="O67" s="113"/>
      <c r="P67" s="113"/>
      <c r="Q67" s="113"/>
      <c r="R67" s="113"/>
    </row>
    <row r="68" spans="1:18" s="73" customFormat="1" ht="15.75" customHeight="1">
      <c r="A68" s="111"/>
      <c r="B68" s="76" t="s">
        <v>568</v>
      </c>
      <c r="C68" s="83">
        <f t="shared" ref="C68:D71" si="27">E68+G68+I68</f>
        <v>2198.69</v>
      </c>
      <c r="D68" s="83">
        <f t="shared" si="27"/>
        <v>2197.5</v>
      </c>
      <c r="E68" s="83"/>
      <c r="F68" s="83"/>
      <c r="G68" s="83">
        <f>1780+402</f>
        <v>2182</v>
      </c>
      <c r="H68" s="83">
        <f>1780+402</f>
        <v>2182</v>
      </c>
      <c r="I68" s="83">
        <v>16.690000000000001</v>
      </c>
      <c r="J68" s="83">
        <v>15.5</v>
      </c>
      <c r="K68" s="83"/>
      <c r="L68" s="83"/>
      <c r="M68" s="109"/>
      <c r="N68" s="83"/>
      <c r="O68" s="109"/>
      <c r="P68" s="109"/>
      <c r="Q68" s="109"/>
      <c r="R68" s="109"/>
    </row>
    <row r="69" spans="1:18" s="73" customFormat="1" ht="15.75" customHeight="1">
      <c r="A69" s="111"/>
      <c r="B69" s="76">
        <v>1004</v>
      </c>
      <c r="C69" s="83">
        <f t="shared" si="27"/>
        <v>24935.210000000003</v>
      </c>
      <c r="D69" s="83">
        <f t="shared" si="27"/>
        <v>24683.25</v>
      </c>
      <c r="E69" s="83">
        <v>299</v>
      </c>
      <c r="F69" s="83">
        <v>290.87</v>
      </c>
      <c r="G69" s="83">
        <f>7358+8915.9+8276</f>
        <v>24549.9</v>
      </c>
      <c r="H69" s="83">
        <f>7352.37+8913.21+8040.49</f>
        <v>24306.07</v>
      </c>
      <c r="I69" s="83">
        <v>86.31</v>
      </c>
      <c r="J69" s="83">
        <v>86.31</v>
      </c>
      <c r="K69" s="83"/>
      <c r="L69" s="83"/>
      <c r="M69" s="109"/>
      <c r="N69" s="83"/>
      <c r="O69" s="109"/>
      <c r="P69" s="109"/>
      <c r="Q69" s="109"/>
      <c r="R69" s="109"/>
    </row>
    <row r="70" spans="1:18" s="114" customFormat="1" ht="49.5" customHeight="1">
      <c r="A70" s="111" t="s">
        <v>384</v>
      </c>
      <c r="B70" s="111" t="s">
        <v>389</v>
      </c>
      <c r="C70" s="112">
        <f t="shared" si="27"/>
        <v>24777.279999999999</v>
      </c>
      <c r="D70" s="119">
        <f t="shared" si="27"/>
        <v>24647.23</v>
      </c>
      <c r="E70" s="112">
        <v>0</v>
      </c>
      <c r="F70" s="112">
        <v>0</v>
      </c>
      <c r="G70" s="112">
        <v>0</v>
      </c>
      <c r="H70" s="112">
        <v>0</v>
      </c>
      <c r="I70" s="112">
        <f>I71</f>
        <v>24777.279999999999</v>
      </c>
      <c r="J70" s="112">
        <f>J71</f>
        <v>24647.23</v>
      </c>
      <c r="K70" s="112">
        <v>0</v>
      </c>
      <c r="L70" s="112">
        <v>0</v>
      </c>
      <c r="M70" s="113"/>
      <c r="N70" s="119">
        <v>24647.23</v>
      </c>
      <c r="O70" s="113"/>
      <c r="P70" s="113"/>
      <c r="Q70" s="113"/>
      <c r="R70" s="113"/>
    </row>
    <row r="71" spans="1:18" s="73" customFormat="1" ht="15.75" customHeight="1">
      <c r="A71" s="111"/>
      <c r="B71" s="76">
        <v>1101</v>
      </c>
      <c r="C71" s="83">
        <f t="shared" si="27"/>
        <v>24777.279999999999</v>
      </c>
      <c r="D71" s="83">
        <f t="shared" si="27"/>
        <v>24647.23</v>
      </c>
      <c r="E71" s="83"/>
      <c r="F71" s="83"/>
      <c r="G71" s="83"/>
      <c r="H71" s="83"/>
      <c r="I71" s="83">
        <v>24777.279999999999</v>
      </c>
      <c r="J71" s="83">
        <v>24647.23</v>
      </c>
      <c r="K71" s="83"/>
      <c r="L71" s="83"/>
      <c r="M71" s="109"/>
      <c r="N71" s="83"/>
      <c r="O71" s="109"/>
      <c r="P71" s="109"/>
      <c r="Q71" s="109"/>
      <c r="R71" s="109"/>
    </row>
    <row r="72" spans="1:18" s="114" customFormat="1" ht="49.5" customHeight="1">
      <c r="A72" s="146" t="s">
        <v>670</v>
      </c>
      <c r="B72" s="146" t="str">
        <f>'МП ПМР'!B211</f>
        <v>МП "Развитие молодёжной политики "</v>
      </c>
      <c r="C72" s="112"/>
      <c r="D72" s="119"/>
      <c r="E72" s="112"/>
      <c r="F72" s="112"/>
      <c r="G72" s="112"/>
      <c r="H72" s="112"/>
      <c r="I72" s="112"/>
      <c r="J72" s="112"/>
      <c r="K72" s="112"/>
      <c r="L72" s="112"/>
      <c r="M72" s="113"/>
      <c r="N72" s="119"/>
      <c r="O72" s="113"/>
      <c r="P72" s="113"/>
      <c r="Q72" s="113"/>
      <c r="R72" s="113"/>
    </row>
    <row r="73" spans="1:18" s="73" customFormat="1" ht="16.5" customHeight="1">
      <c r="A73" s="146"/>
      <c r="B73" s="145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09"/>
      <c r="N73" s="144"/>
      <c r="O73" s="109"/>
      <c r="P73" s="109"/>
      <c r="Q73" s="109"/>
      <c r="R73" s="109"/>
    </row>
    <row r="74" spans="1:18">
      <c r="A74" s="171"/>
      <c r="B74" s="172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N74" s="172"/>
    </row>
    <row r="75" spans="1:18">
      <c r="A75" s="171"/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N75" s="172"/>
    </row>
    <row r="76" spans="1:18">
      <c r="A76" s="171"/>
      <c r="B76" s="172"/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N76" s="172"/>
    </row>
  </sheetData>
  <mergeCells count="9">
    <mergeCell ref="A3:A7"/>
    <mergeCell ref="B3:B7"/>
    <mergeCell ref="C3:L3"/>
    <mergeCell ref="C4:D6"/>
    <mergeCell ref="E4:L4"/>
    <mergeCell ref="E5:F6"/>
    <mergeCell ref="G5:H6"/>
    <mergeCell ref="I5:J6"/>
    <mergeCell ref="K5:L6"/>
  </mergeCells>
  <pageMargins left="0.39370078740157483" right="0.35433070866141736" top="0.33" bottom="0.31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МП ПМР</vt:lpstr>
      <vt:lpstr>Общая по МП ПМР</vt:lpstr>
      <vt:lpstr>свод по РзПз</vt:lpstr>
      <vt:lpstr>'Общая по МП ПМР'!Заголовки_для_печати</vt:lpstr>
      <vt:lpstr>'Общая по МП ПМР'!Область_печати</vt:lpstr>
      <vt:lpstr>'свод по РзПз'!Область_печати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2020-09-02T11:03:49Z</dcterms:modified>
</cp:coreProperties>
</file>