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МП ПМР" sheetId="1" r:id="rId1"/>
  </sheets>
  <definedNames>
    <definedName name="_xlnm._FilterDatabase" localSheetId="0" hidden="1">'МП ПМР'!$A$9:$U$205</definedName>
  </definedNames>
  <calcPr calcId="124519"/>
</workbook>
</file>

<file path=xl/calcChain.xml><?xml version="1.0" encoding="utf-8"?>
<calcChain xmlns="http://schemas.openxmlformats.org/spreadsheetml/2006/main">
  <c r="J40" i="1"/>
  <c r="J35"/>
  <c r="J36"/>
  <c r="K36"/>
  <c r="J28"/>
  <c r="K25"/>
  <c r="J25"/>
  <c r="K14"/>
  <c r="J17"/>
  <c r="J14"/>
  <c r="S149" l="1"/>
  <c r="O161"/>
  <c r="O109"/>
  <c r="K118"/>
  <c r="G102"/>
  <c r="I102"/>
  <c r="K102"/>
  <c r="O154"/>
  <c r="M21"/>
  <c r="I44"/>
  <c r="J44"/>
  <c r="I182"/>
  <c r="F179"/>
  <c r="G179"/>
  <c r="H179"/>
  <c r="I179"/>
  <c r="J179"/>
  <c r="K179"/>
  <c r="L179"/>
  <c r="M179"/>
  <c r="N179"/>
  <c r="D179"/>
  <c r="R95"/>
  <c r="Q95"/>
  <c r="F91"/>
  <c r="G91"/>
  <c r="H91"/>
  <c r="I91"/>
  <c r="J91"/>
  <c r="K91"/>
  <c r="L91"/>
  <c r="M91"/>
  <c r="S56"/>
  <c r="S57"/>
  <c r="S58"/>
  <c r="S59"/>
  <c r="G144"/>
  <c r="H144"/>
  <c r="I144"/>
  <c r="J144"/>
  <c r="K143"/>
  <c r="L144"/>
  <c r="M144"/>
  <c r="F144"/>
  <c r="F143" s="1"/>
  <c r="G143"/>
  <c r="H143"/>
  <c r="I143"/>
  <c r="J143"/>
  <c r="L143"/>
  <c r="M143"/>
  <c r="E149"/>
  <c r="D149"/>
  <c r="J118"/>
  <c r="F21"/>
  <c r="G21"/>
  <c r="H21"/>
  <c r="I21"/>
  <c r="K21"/>
  <c r="L21"/>
  <c r="E32"/>
  <c r="E33"/>
  <c r="D32"/>
  <c r="D33"/>
  <c r="J21"/>
  <c r="J135"/>
  <c r="H135"/>
  <c r="F135"/>
  <c r="D90" l="1"/>
  <c r="S148"/>
  <c r="S145"/>
  <c r="S146"/>
  <c r="S143"/>
  <c r="S144"/>
  <c r="D23"/>
  <c r="E23"/>
  <c r="J197" l="1"/>
  <c r="H133"/>
  <c r="D79"/>
  <c r="D145"/>
  <c r="E145"/>
  <c r="D147"/>
  <c r="E147"/>
  <c r="D146"/>
  <c r="E146"/>
  <c r="D148"/>
  <c r="E148"/>
  <c r="J95"/>
  <c r="H69"/>
  <c r="E13"/>
  <c r="D13"/>
  <c r="K121"/>
  <c r="S126"/>
  <c r="D126"/>
  <c r="S104"/>
  <c r="S103"/>
  <c r="H165"/>
  <c r="I165"/>
  <c r="J165"/>
  <c r="K165"/>
  <c r="S181"/>
  <c r="E144" l="1"/>
  <c r="E143" s="1"/>
  <c r="D144"/>
  <c r="O148"/>
  <c r="O146"/>
  <c r="O145"/>
  <c r="S90"/>
  <c r="S89"/>
  <c r="S86"/>
  <c r="F109"/>
  <c r="G109"/>
  <c r="H109"/>
  <c r="I109"/>
  <c r="J109"/>
  <c r="K109"/>
  <c r="L109"/>
  <c r="M109"/>
  <c r="D117"/>
  <c r="E117"/>
  <c r="L102"/>
  <c r="M102"/>
  <c r="J60"/>
  <c r="K60"/>
  <c r="S77"/>
  <c r="S80"/>
  <c r="S81"/>
  <c r="S82"/>
  <c r="L197"/>
  <c r="K197"/>
  <c r="I197"/>
  <c r="H197"/>
  <c r="G197"/>
  <c r="F197"/>
  <c r="L34"/>
  <c r="E24"/>
  <c r="D24"/>
  <c r="E31"/>
  <c r="S127"/>
  <c r="L121"/>
  <c r="J121"/>
  <c r="I121"/>
  <c r="H121"/>
  <c r="G121"/>
  <c r="F121"/>
  <c r="M121"/>
  <c r="E127"/>
  <c r="D127"/>
  <c r="S55"/>
  <c r="S76"/>
  <c r="S75"/>
  <c r="S74"/>
  <c r="S73"/>
  <c r="S72"/>
  <c r="S71"/>
  <c r="S70"/>
  <c r="S69"/>
  <c r="E71"/>
  <c r="E76"/>
  <c r="D76"/>
  <c r="E75"/>
  <c r="D75"/>
  <c r="E74"/>
  <c r="D74"/>
  <c r="E73"/>
  <c r="D73"/>
  <c r="E72"/>
  <c r="D72"/>
  <c r="D71"/>
  <c r="E70"/>
  <c r="D70"/>
  <c r="L69"/>
  <c r="K69"/>
  <c r="J69"/>
  <c r="I69"/>
  <c r="G69"/>
  <c r="F69"/>
  <c r="M69"/>
  <c r="D82"/>
  <c r="E82"/>
  <c r="O117" l="1"/>
  <c r="O127"/>
  <c r="O70"/>
  <c r="E69"/>
  <c r="D69"/>
  <c r="S93"/>
  <c r="E94"/>
  <c r="D94"/>
  <c r="E93"/>
  <c r="D93"/>
  <c r="E92"/>
  <c r="D92"/>
  <c r="S163"/>
  <c r="E163"/>
  <c r="D163"/>
  <c r="L192"/>
  <c r="K192"/>
  <c r="I192"/>
  <c r="H192"/>
  <c r="G192"/>
  <c r="F192"/>
  <c r="M192"/>
  <c r="D198"/>
  <c r="E90"/>
  <c r="K95"/>
  <c r="E88"/>
  <c r="E87"/>
  <c r="E86"/>
  <c r="M197"/>
  <c r="E197" s="1"/>
  <c r="E91" l="1"/>
  <c r="D91"/>
  <c r="O93"/>
  <c r="O90"/>
  <c r="O69"/>
  <c r="O92"/>
  <c r="E110"/>
  <c r="S41"/>
  <c r="L44"/>
  <c r="K44"/>
  <c r="H44"/>
  <c r="G44"/>
  <c r="F44"/>
  <c r="M44"/>
  <c r="E45"/>
  <c r="E44" s="1"/>
  <c r="D45"/>
  <c r="D44" s="1"/>
  <c r="S20"/>
  <c r="S19"/>
  <c r="E122"/>
  <c r="E136"/>
  <c r="D136"/>
  <c r="G182"/>
  <c r="F182"/>
  <c r="O91" l="1"/>
  <c r="O45"/>
  <c r="S157"/>
  <c r="S155"/>
  <c r="E138"/>
  <c r="D138"/>
  <c r="L133"/>
  <c r="K133"/>
  <c r="J133"/>
  <c r="I133"/>
  <c r="G133"/>
  <c r="F133"/>
  <c r="M133"/>
  <c r="E134"/>
  <c r="E133" s="1"/>
  <c r="D134"/>
  <c r="D133" s="1"/>
  <c r="E125"/>
  <c r="O125" s="1"/>
  <c r="D125"/>
  <c r="E124"/>
  <c r="E121" s="1"/>
  <c r="D124"/>
  <c r="D122"/>
  <c r="O122" s="1"/>
  <c r="E96"/>
  <c r="D96"/>
  <c r="D88"/>
  <c r="D87"/>
  <c r="D86"/>
  <c r="O86" s="1"/>
  <c r="E85"/>
  <c r="D85"/>
  <c r="E68"/>
  <c r="D68"/>
  <c r="E43"/>
  <c r="E42"/>
  <c r="E41"/>
  <c r="G50"/>
  <c r="S48"/>
  <c r="S47"/>
  <c r="E49"/>
  <c r="D49"/>
  <c r="F46"/>
  <c r="S45"/>
  <c r="E66"/>
  <c r="D66"/>
  <c r="E65"/>
  <c r="D65"/>
  <c r="E64"/>
  <c r="D64"/>
  <c r="E63"/>
  <c r="D63"/>
  <c r="E62"/>
  <c r="D62"/>
  <c r="E61"/>
  <c r="E60" s="1"/>
  <c r="D61"/>
  <c r="E59"/>
  <c r="D59"/>
  <c r="E58"/>
  <c r="D58"/>
  <c r="E57"/>
  <c r="D57"/>
  <c r="E199"/>
  <c r="D199"/>
  <c r="D197" s="1"/>
  <c r="E198"/>
  <c r="E180"/>
  <c r="E179" s="1"/>
  <c r="D180"/>
  <c r="E178"/>
  <c r="D178"/>
  <c r="E177"/>
  <c r="D177"/>
  <c r="E176"/>
  <c r="D176"/>
  <c r="E175"/>
  <c r="D175"/>
  <c r="E174"/>
  <c r="D174"/>
  <c r="E172"/>
  <c r="D172"/>
  <c r="D171"/>
  <c r="E171"/>
  <c r="E170"/>
  <c r="D170"/>
  <c r="E169"/>
  <c r="D169"/>
  <c r="E168"/>
  <c r="D168"/>
  <c r="E167"/>
  <c r="D167"/>
  <c r="E166"/>
  <c r="D166"/>
  <c r="E142"/>
  <c r="D142"/>
  <c r="D141"/>
  <c r="E141"/>
  <c r="E54"/>
  <c r="D54"/>
  <c r="E53"/>
  <c r="O53" s="1"/>
  <c r="D53"/>
  <c r="E52"/>
  <c r="D52"/>
  <c r="E51"/>
  <c r="D51"/>
  <c r="M46"/>
  <c r="L46"/>
  <c r="K46"/>
  <c r="I46"/>
  <c r="H46"/>
  <c r="G46"/>
  <c r="J46"/>
  <c r="E48"/>
  <c r="D48"/>
  <c r="E47"/>
  <c r="D47"/>
  <c r="D43"/>
  <c r="D42"/>
  <c r="D41"/>
  <c r="E40"/>
  <c r="D40"/>
  <c r="D31"/>
  <c r="E30"/>
  <c r="D30"/>
  <c r="E20"/>
  <c r="D20"/>
  <c r="E19"/>
  <c r="D19"/>
  <c r="E39"/>
  <c r="D39"/>
  <c r="E38"/>
  <c r="D38"/>
  <c r="E37"/>
  <c r="D37"/>
  <c r="E36"/>
  <c r="E35"/>
  <c r="D35"/>
  <c r="E29"/>
  <c r="D29"/>
  <c r="E28"/>
  <c r="D28"/>
  <c r="E27"/>
  <c r="D27"/>
  <c r="E26"/>
  <c r="D26"/>
  <c r="E25"/>
  <c r="D25"/>
  <c r="E22"/>
  <c r="E21" s="1"/>
  <c r="D22"/>
  <c r="D21" s="1"/>
  <c r="E18"/>
  <c r="D18"/>
  <c r="E17"/>
  <c r="D17"/>
  <c r="E16"/>
  <c r="D16"/>
  <c r="E15"/>
  <c r="D15"/>
  <c r="E14"/>
  <c r="E12" s="1"/>
  <c r="D14"/>
  <c r="E120"/>
  <c r="D120"/>
  <c r="E119"/>
  <c r="D119"/>
  <c r="E116"/>
  <c r="D116"/>
  <c r="E115"/>
  <c r="D115"/>
  <c r="E114"/>
  <c r="D114"/>
  <c r="D113"/>
  <c r="E113"/>
  <c r="E112"/>
  <c r="D112"/>
  <c r="E111"/>
  <c r="D111"/>
  <c r="D110"/>
  <c r="E108"/>
  <c r="D108"/>
  <c r="E107"/>
  <c r="D107"/>
  <c r="E106"/>
  <c r="D106"/>
  <c r="E105"/>
  <c r="D105"/>
  <c r="E104"/>
  <c r="D104"/>
  <c r="E103"/>
  <c r="E102" s="1"/>
  <c r="D103"/>
  <c r="E101"/>
  <c r="D101"/>
  <c r="E100"/>
  <c r="D100"/>
  <c r="E99"/>
  <c r="D99"/>
  <c r="E196"/>
  <c r="D196"/>
  <c r="E195"/>
  <c r="D195"/>
  <c r="E194"/>
  <c r="D194"/>
  <c r="E193"/>
  <c r="D193"/>
  <c r="J182"/>
  <c r="E191"/>
  <c r="D191"/>
  <c r="E190"/>
  <c r="D190"/>
  <c r="E189"/>
  <c r="D189"/>
  <c r="E188"/>
  <c r="D188"/>
  <c r="E187"/>
  <c r="D187"/>
  <c r="E186"/>
  <c r="D186"/>
  <c r="E185"/>
  <c r="D185"/>
  <c r="E184"/>
  <c r="D184"/>
  <c r="E183"/>
  <c r="D183"/>
  <c r="E162"/>
  <c r="D162"/>
  <c r="E161"/>
  <c r="D161"/>
  <c r="E160"/>
  <c r="D160"/>
  <c r="E159"/>
  <c r="D159"/>
  <c r="E158"/>
  <c r="D158"/>
  <c r="D157"/>
  <c r="E156"/>
  <c r="D156"/>
  <c r="E155"/>
  <c r="D155"/>
  <c r="E154"/>
  <c r="D154"/>
  <c r="E153"/>
  <c r="D153"/>
  <c r="E81"/>
  <c r="D81"/>
  <c r="E80"/>
  <c r="D80"/>
  <c r="E79"/>
  <c r="E78"/>
  <c r="D78"/>
  <c r="S199"/>
  <c r="S198"/>
  <c r="S197"/>
  <c r="S196"/>
  <c r="S195"/>
  <c r="S194"/>
  <c r="S193"/>
  <c r="S192"/>
  <c r="S191"/>
  <c r="S190"/>
  <c r="S189"/>
  <c r="S186"/>
  <c r="S185"/>
  <c r="S184"/>
  <c r="S183"/>
  <c r="S182"/>
  <c r="S177"/>
  <c r="S176"/>
  <c r="S171"/>
  <c r="S162"/>
  <c r="S161"/>
  <c r="S160"/>
  <c r="S159"/>
  <c r="S158"/>
  <c r="S156"/>
  <c r="S154"/>
  <c r="S153"/>
  <c r="S152"/>
  <c r="S151"/>
  <c r="S150"/>
  <c r="S141"/>
  <c r="S140"/>
  <c r="S139"/>
  <c r="S138"/>
  <c r="S137"/>
  <c r="S136"/>
  <c r="S135"/>
  <c r="S134"/>
  <c r="S133"/>
  <c r="S132"/>
  <c r="S131"/>
  <c r="S130"/>
  <c r="S129"/>
  <c r="S128"/>
  <c r="S125"/>
  <c r="S123"/>
  <c r="S122"/>
  <c r="S121"/>
  <c r="S120"/>
  <c r="S119"/>
  <c r="S118"/>
  <c r="S116"/>
  <c r="S115"/>
  <c r="S114"/>
  <c r="S113"/>
  <c r="S112"/>
  <c r="S111"/>
  <c r="S110"/>
  <c r="S109"/>
  <c r="S108"/>
  <c r="S107"/>
  <c r="S106"/>
  <c r="S105"/>
  <c r="S102"/>
  <c r="S101"/>
  <c r="S100"/>
  <c r="S99"/>
  <c r="S98"/>
  <c r="S97"/>
  <c r="S96"/>
  <c r="S95"/>
  <c r="S94"/>
  <c r="S91"/>
  <c r="S88"/>
  <c r="S85"/>
  <c r="S84"/>
  <c r="S83"/>
  <c r="S68"/>
  <c r="S67"/>
  <c r="S66"/>
  <c r="S65"/>
  <c r="S64"/>
  <c r="S63"/>
  <c r="S62"/>
  <c r="S61"/>
  <c r="S60"/>
  <c r="S54"/>
  <c r="S53"/>
  <c r="S52"/>
  <c r="S51"/>
  <c r="S50"/>
  <c r="S46"/>
  <c r="S44"/>
  <c r="S40"/>
  <c r="S39"/>
  <c r="S38"/>
  <c r="S37"/>
  <c r="S36"/>
  <c r="S35"/>
  <c r="S34"/>
  <c r="S29"/>
  <c r="S28"/>
  <c r="S27"/>
  <c r="S25"/>
  <c r="S22"/>
  <c r="S21"/>
  <c r="S18"/>
  <c r="S17"/>
  <c r="S16"/>
  <c r="S15"/>
  <c r="S14"/>
  <c r="S13"/>
  <c r="S12"/>
  <c r="S11"/>
  <c r="F34"/>
  <c r="G34"/>
  <c r="H34"/>
  <c r="I34"/>
  <c r="J34"/>
  <c r="K34"/>
  <c r="M34"/>
  <c r="K182"/>
  <c r="M182"/>
  <c r="L182"/>
  <c r="G135"/>
  <c r="I150"/>
  <c r="O85" l="1"/>
  <c r="D150"/>
  <c r="E109"/>
  <c r="D109"/>
  <c r="O114"/>
  <c r="D121"/>
  <c r="O17"/>
  <c r="O58"/>
  <c r="O59"/>
  <c r="D46"/>
  <c r="O47"/>
  <c r="E182"/>
  <c r="O62"/>
  <c r="O63"/>
  <c r="E46"/>
  <c r="O186"/>
  <c r="O120"/>
  <c r="O14"/>
  <c r="D60"/>
  <c r="O60" s="1"/>
  <c r="O57"/>
  <c r="O169"/>
  <c r="O141"/>
  <c r="O48"/>
  <c r="O191"/>
  <c r="O158"/>
  <c r="O115"/>
  <c r="E192"/>
  <c r="O190"/>
  <c r="O189"/>
  <c r="O185"/>
  <c r="G181"/>
  <c r="K181"/>
  <c r="M181"/>
  <c r="L181"/>
  <c r="J181"/>
  <c r="F181"/>
  <c r="H181"/>
  <c r="I181"/>
  <c r="O184"/>
  <c r="O183"/>
  <c r="E181" l="1"/>
  <c r="D181"/>
  <c r="O182"/>
  <c r="L165"/>
  <c r="G165"/>
  <c r="F165"/>
  <c r="M165"/>
  <c r="L150"/>
  <c r="K150"/>
  <c r="J150"/>
  <c r="H150"/>
  <c r="G150"/>
  <c r="F150"/>
  <c r="M150"/>
  <c r="M118"/>
  <c r="O99"/>
  <c r="M67"/>
  <c r="M140"/>
  <c r="L140"/>
  <c r="K140"/>
  <c r="J140"/>
  <c r="I140"/>
  <c r="H140"/>
  <c r="G140"/>
  <c r="F140"/>
  <c r="O181" l="1"/>
  <c r="L89"/>
  <c r="K89"/>
  <c r="J89"/>
  <c r="I89"/>
  <c r="H89"/>
  <c r="G89"/>
  <c r="F89"/>
  <c r="M89"/>
  <c r="L60"/>
  <c r="I60"/>
  <c r="H60"/>
  <c r="G60"/>
  <c r="F60"/>
  <c r="M60"/>
  <c r="L56"/>
  <c r="K56"/>
  <c r="J56"/>
  <c r="I56"/>
  <c r="H56"/>
  <c r="G56"/>
  <c r="F56"/>
  <c r="M56"/>
  <c r="M55" s="1"/>
  <c r="K84"/>
  <c r="K139"/>
  <c r="K98"/>
  <c r="K83" l="1"/>
  <c r="E118"/>
  <c r="O159" l="1"/>
  <c r="J98" l="1"/>
  <c r="F98"/>
  <c r="G98"/>
  <c r="H98"/>
  <c r="I98"/>
  <c r="L98"/>
  <c r="M98"/>
  <c r="F50"/>
  <c r="H50"/>
  <c r="I50"/>
  <c r="J50"/>
  <c r="K50"/>
  <c r="M50"/>
  <c r="L12"/>
  <c r="L11" s="1"/>
  <c r="K12"/>
  <c r="J12"/>
  <c r="I12"/>
  <c r="H12"/>
  <c r="G12"/>
  <c r="G11" s="1"/>
  <c r="F12"/>
  <c r="F11" s="1"/>
  <c r="M12"/>
  <c r="M11" s="1"/>
  <c r="I11" l="1"/>
  <c r="H11"/>
  <c r="J11"/>
  <c r="K11"/>
  <c r="O121"/>
  <c r="D56" l="1"/>
  <c r="E56"/>
  <c r="I77"/>
  <c r="H77"/>
  <c r="G77"/>
  <c r="F77"/>
  <c r="M77"/>
  <c r="L77"/>
  <c r="K77"/>
  <c r="J77"/>
  <c r="D137"/>
  <c r="M137"/>
  <c r="L137"/>
  <c r="K137"/>
  <c r="J137"/>
  <c r="I137"/>
  <c r="H137"/>
  <c r="G137"/>
  <c r="F137"/>
  <c r="M84"/>
  <c r="L84"/>
  <c r="J84"/>
  <c r="I84"/>
  <c r="H84"/>
  <c r="G84"/>
  <c r="N95"/>
  <c r="O56" l="1"/>
  <c r="E137"/>
  <c r="O138"/>
  <c r="D50"/>
  <c r="E50"/>
  <c r="O199"/>
  <c r="O198"/>
  <c r="O52"/>
  <c r="O40"/>
  <c r="O18"/>
  <c r="M95"/>
  <c r="L95"/>
  <c r="I95"/>
  <c r="I83" s="1"/>
  <c r="H95"/>
  <c r="H83" s="1"/>
  <c r="G95"/>
  <c r="E95"/>
  <c r="D95"/>
  <c r="M173"/>
  <c r="L173"/>
  <c r="K173"/>
  <c r="J173"/>
  <c r="I173"/>
  <c r="I164" s="1"/>
  <c r="H173"/>
  <c r="G173"/>
  <c r="F173"/>
  <c r="E150"/>
  <c r="H128"/>
  <c r="I135"/>
  <c r="I128" s="1"/>
  <c r="K135"/>
  <c r="L135"/>
  <c r="M135"/>
  <c r="F118"/>
  <c r="G118"/>
  <c r="H118"/>
  <c r="I118"/>
  <c r="L118"/>
  <c r="F102"/>
  <c r="H102"/>
  <c r="J102"/>
  <c r="F84"/>
  <c r="O137" l="1"/>
  <c r="D135"/>
  <c r="M128"/>
  <c r="K128"/>
  <c r="I97"/>
  <c r="G97"/>
  <c r="K97"/>
  <c r="F128"/>
  <c r="J128"/>
  <c r="G128"/>
  <c r="F97"/>
  <c r="H97"/>
  <c r="L97"/>
  <c r="M97"/>
  <c r="L83"/>
  <c r="L128"/>
  <c r="O197"/>
  <c r="J97"/>
  <c r="J83"/>
  <c r="F83"/>
  <c r="O50"/>
  <c r="O96"/>
  <c r="M83"/>
  <c r="G83"/>
  <c r="E84"/>
  <c r="D128" l="1"/>
  <c r="O95"/>
  <c r="E128"/>
  <c r="E83"/>
  <c r="D83"/>
  <c r="F67"/>
  <c r="F55" s="1"/>
  <c r="G67"/>
  <c r="G55" s="1"/>
  <c r="H67"/>
  <c r="H55" s="1"/>
  <c r="I67"/>
  <c r="I55" s="1"/>
  <c r="J67"/>
  <c r="J55" s="1"/>
  <c r="K67"/>
  <c r="K55" s="1"/>
  <c r="L67"/>
  <c r="L55" s="1"/>
  <c r="F164"/>
  <c r="G164"/>
  <c r="H164"/>
  <c r="J164"/>
  <c r="K164"/>
  <c r="L164"/>
  <c r="M139"/>
  <c r="M10" s="1"/>
  <c r="F139"/>
  <c r="G139"/>
  <c r="I139"/>
  <c r="L139"/>
  <c r="F10" l="1"/>
  <c r="L10"/>
  <c r="K10"/>
  <c r="I10"/>
  <c r="G10"/>
  <c r="D67"/>
  <c r="D55" s="1"/>
  <c r="E67"/>
  <c r="J139"/>
  <c r="J10" s="1"/>
  <c r="H139"/>
  <c r="H10" s="1"/>
  <c r="O80"/>
  <c r="D34" l="1"/>
  <c r="E34"/>
  <c r="E98"/>
  <c r="O111"/>
  <c r="E140"/>
  <c r="D143"/>
  <c r="D173"/>
  <c r="E97" l="1"/>
  <c r="E11"/>
  <c r="O79"/>
  <c r="D102"/>
  <c r="E89"/>
  <c r="D89"/>
  <c r="E55"/>
  <c r="E165"/>
  <c r="D165"/>
  <c r="O176"/>
  <c r="O175"/>
  <c r="E139"/>
  <c r="D140"/>
  <c r="D139" s="1"/>
  <c r="D12"/>
  <c r="D11" s="1"/>
  <c r="E77"/>
  <c r="D77"/>
  <c r="E173"/>
  <c r="O66"/>
  <c r="O65"/>
  <c r="D84"/>
  <c r="O84" s="1"/>
  <c r="O13"/>
  <c r="O180"/>
  <c r="O179" s="1"/>
  <c r="O170"/>
  <c r="O153"/>
  <c r="O144"/>
  <c r="O143"/>
  <c r="O142"/>
  <c r="O133"/>
  <c r="O134"/>
  <c r="O136"/>
  <c r="E135"/>
  <c r="O119"/>
  <c r="D118"/>
  <c r="O110"/>
  <c r="O107"/>
  <c r="D98"/>
  <c r="O105"/>
  <c r="O103"/>
  <c r="O68"/>
  <c r="O67"/>
  <c r="O44"/>
  <c r="O36"/>
  <c r="O35"/>
  <c r="O29"/>
  <c r="O28"/>
  <c r="O25"/>
  <c r="O22"/>
  <c r="O89" l="1"/>
  <c r="D97"/>
  <c r="O46"/>
  <c r="O34"/>
  <c r="D164"/>
  <c r="O139"/>
  <c r="O165"/>
  <c r="O83"/>
  <c r="O140"/>
  <c r="E164"/>
  <c r="E10" s="1"/>
  <c r="O173"/>
  <c r="O12"/>
  <c r="O128"/>
  <c r="O135"/>
  <c r="O118"/>
  <c r="O102"/>
  <c r="O98"/>
  <c r="O77"/>
  <c r="D10" l="1"/>
  <c r="O55"/>
  <c r="O11"/>
  <c r="O97"/>
  <c r="O164" l="1"/>
  <c r="O21"/>
  <c r="O150"/>
  <c r="O10" l="1"/>
</calcChain>
</file>

<file path=xl/sharedStrings.xml><?xml version="1.0" encoding="utf-8"?>
<sst xmlns="http://schemas.openxmlformats.org/spreadsheetml/2006/main" count="802" uniqueCount="562">
  <si>
    <t>№ п/п</t>
  </si>
  <si>
    <t xml:space="preserve">Наименование  программных мероприятий </t>
  </si>
  <si>
    <t>Срок реализации программы</t>
  </si>
  <si>
    <t>Объемы финансирования, тыс. рублей</t>
  </si>
  <si>
    <t>Уровень освоения финансовых средств (%)</t>
  </si>
  <si>
    <t>всего</t>
  </si>
  <si>
    <t>в том числе по источникам       финансирования</t>
  </si>
  <si>
    <t>федеральный      бюджет</t>
  </si>
  <si>
    <t>областной бюджет</t>
  </si>
  <si>
    <t>местные бюджеты</t>
  </si>
  <si>
    <t>внебюджетные источники</t>
  </si>
  <si>
    <t>факт</t>
  </si>
  <si>
    <t>план</t>
  </si>
  <si>
    <t>МП "Развитие образования"</t>
  </si>
  <si>
    <t>МП "Социальная поддержка граждан"</t>
  </si>
  <si>
    <t>1.</t>
  </si>
  <si>
    <t>1.1.</t>
  </si>
  <si>
    <t>1.1.1.</t>
  </si>
  <si>
    <t>Подпрограмма "Развитие общего образования"</t>
  </si>
  <si>
    <t>Подпрограмма "Создание условий для организации отдыха и оздоровления детей"</t>
  </si>
  <si>
    <t>Подпрограмма "Обеспечение реализации муниципальной программы"</t>
  </si>
  <si>
    <t>Подпрограмма "Демографическое развитие Павловского муниципального района "</t>
  </si>
  <si>
    <t>Проведение мероприятий, направленных на воспитание у молодежи семейных ценностей</t>
  </si>
  <si>
    <t>Реализация государственной политики в области охраны труда</t>
  </si>
  <si>
    <t xml:space="preserve">Оказание финансовой поддержки социально направленным общественным организациям </t>
  </si>
  <si>
    <t>МП "Обеспечение общественного порядка и противодействие преступности"</t>
  </si>
  <si>
    <t>Профилактика терроризма и экстремизма</t>
  </si>
  <si>
    <t>Повышение правового сознания и предупреждение опасного поведения участников дорожного движения</t>
  </si>
  <si>
    <t>Подпрограмма "Развитие и модернизация защиты населения от угроз ЧС и пожаров"</t>
  </si>
  <si>
    <t>Обеспечение развития систем связи, оповещения, накопления и обработки информации</t>
  </si>
  <si>
    <t>Повышение готовности к ликвидации ЧС</t>
  </si>
  <si>
    <t>Подпрограмма "Охрана окружающей среды"</t>
  </si>
  <si>
    <t xml:space="preserve">Проведение конкурса "Лучшая организация и проведение работ по благоустройству и санитарной очистке населенных пунктов Павловского муниципального района </t>
  </si>
  <si>
    <t>Подпрограмма "Образование"</t>
  </si>
  <si>
    <t>Подпрограмма "Искусство и наследие"</t>
  </si>
  <si>
    <t>Подпрограмма "Развитие культуры"</t>
  </si>
  <si>
    <t>Обеспечение формирование единого культурного пространства, творческих возможностей и участия населения в культурной жизни</t>
  </si>
  <si>
    <t>Развитие кинообслуживания</t>
  </si>
  <si>
    <t>Подпрограмма "Молодежь"</t>
  </si>
  <si>
    <t>Гражданское образование и патриотическое воспитание молодежи, содействие формированию правовых, культурных и нравственных ценностей среди молодежи</t>
  </si>
  <si>
    <t>Развитие системы информирования молодежи о потенциальных возможностях саморазвития и мониторинга молодежной политики</t>
  </si>
  <si>
    <t>Финансовое обеспечение деятельности МКУ ПМР "Управление сельского хозяйства"</t>
  </si>
  <si>
    <t>Улучшение жилищных условий граждан, проживающих  и работающих в сельской местности, в том числе молодых семей и молодых специалистов</t>
  </si>
  <si>
    <t>Регулирование деятельности в сфере имущественных и земельных отношений</t>
  </si>
  <si>
    <t>Распоряжение муниципальным имуществом и земельными участками</t>
  </si>
  <si>
    <t>Подпрограмма "Управление муниципальными финансами"</t>
  </si>
  <si>
    <t xml:space="preserve">Управление резервным фондом администрации Павловского муниципального района и иными средствами на исполнение расходных обязательств Павловского муниципального района </t>
  </si>
  <si>
    <t xml:space="preserve">Управление муниципальным долгом Павловского муниципального района </t>
  </si>
  <si>
    <t>Выравнивание бюджетной обеспеченности муниципальных образований</t>
  </si>
  <si>
    <t>Поддержка мер по обеспечению сбалансированности местных бюджетов</t>
  </si>
  <si>
    <t>Софинансирование приоритетных социально значимых расходов местных бюджетов</t>
  </si>
  <si>
    <t>Содействие повышению качества управления муниципальными финансами</t>
  </si>
  <si>
    <t xml:space="preserve">Финансовое обеспечение деятельности органов местного самоуправления </t>
  </si>
  <si>
    <t>1.1.2</t>
  </si>
  <si>
    <t>1.1.3.</t>
  </si>
  <si>
    <t>1.1.4.</t>
  </si>
  <si>
    <t>1.1.5.</t>
  </si>
  <si>
    <t>1.2.</t>
  </si>
  <si>
    <t>1.2.1.</t>
  </si>
  <si>
    <t>1.2.2.</t>
  </si>
  <si>
    <t>1.2.3.</t>
  </si>
  <si>
    <t>1.2.4.</t>
  </si>
  <si>
    <t>1.2.6.</t>
  </si>
  <si>
    <t>1.2.7.</t>
  </si>
  <si>
    <t>1.2.8.</t>
  </si>
  <si>
    <t>1.3.</t>
  </si>
  <si>
    <t>2.</t>
  </si>
  <si>
    <t>2.1.</t>
  </si>
  <si>
    <t>2.2.</t>
  </si>
  <si>
    <t>2.3.</t>
  </si>
  <si>
    <t>4.</t>
  </si>
  <si>
    <t>3.</t>
  </si>
  <si>
    <t>4.1.</t>
  </si>
  <si>
    <t>4.2.</t>
  </si>
  <si>
    <t>5.</t>
  </si>
  <si>
    <t>5.1.</t>
  </si>
  <si>
    <t>5.2.</t>
  </si>
  <si>
    <t>5.3.</t>
  </si>
  <si>
    <t>5.4.</t>
  </si>
  <si>
    <t>7.</t>
  </si>
  <si>
    <t>8.</t>
  </si>
  <si>
    <t>8.1.</t>
  </si>
  <si>
    <t>9.</t>
  </si>
  <si>
    <t>10.</t>
  </si>
  <si>
    <t>10.1.</t>
  </si>
  <si>
    <t>10.2.</t>
  </si>
  <si>
    <t>10.3.</t>
  </si>
  <si>
    <t>7.1.</t>
  </si>
  <si>
    <t>7.2.</t>
  </si>
  <si>
    <t>6.</t>
  </si>
  <si>
    <t>6.1.</t>
  </si>
  <si>
    <t>6.2.</t>
  </si>
  <si>
    <t>1.3.1.</t>
  </si>
  <si>
    <t>1.3.2.</t>
  </si>
  <si>
    <t>1.3.3.</t>
  </si>
  <si>
    <t>1.3.4.</t>
  </si>
  <si>
    <t>1.3.5.</t>
  </si>
  <si>
    <t>1.4.</t>
  </si>
  <si>
    <t>1.6.</t>
  </si>
  <si>
    <t>2.2.1.</t>
  </si>
  <si>
    <t>2.2.2.</t>
  </si>
  <si>
    <t>2.1.1.</t>
  </si>
  <si>
    <t>2.1.3.</t>
  </si>
  <si>
    <t>2.3.1.</t>
  </si>
  <si>
    <t>Обеспечение общественной безопасности и противодействие преступности</t>
  </si>
  <si>
    <t>4.1.1.</t>
  </si>
  <si>
    <t>4.1.2.</t>
  </si>
  <si>
    <t>4.1.3.</t>
  </si>
  <si>
    <t>4.1.4.</t>
  </si>
  <si>
    <t>4.2.1.</t>
  </si>
  <si>
    <t>4.2.2.</t>
  </si>
  <si>
    <t>4.2.3.</t>
  </si>
  <si>
    <t>5.1.1.</t>
  </si>
  <si>
    <t>5.1.2.</t>
  </si>
  <si>
    <t>5.2.1.</t>
  </si>
  <si>
    <t>5.2.2.</t>
  </si>
  <si>
    <t>5.2.3.</t>
  </si>
  <si>
    <t>5.2.4.</t>
  </si>
  <si>
    <t>5.2.5.</t>
  </si>
  <si>
    <t>5.2.6.</t>
  </si>
  <si>
    <t>5.3.1.</t>
  </si>
  <si>
    <t>5.3.2.</t>
  </si>
  <si>
    <t>5.3.3.</t>
  </si>
  <si>
    <t>5.3.4.</t>
  </si>
  <si>
    <t>5.3.5</t>
  </si>
  <si>
    <t>5.3.6.</t>
  </si>
  <si>
    <t>5.4.1.</t>
  </si>
  <si>
    <t>5.4.2.</t>
  </si>
  <si>
    <t>10.1.1.</t>
  </si>
  <si>
    <t>10.2.3.</t>
  </si>
  <si>
    <t>10.2.4.</t>
  </si>
  <si>
    <t>10.2.5.</t>
  </si>
  <si>
    <t>Содержание кадровых ресурсов организаций дополнительного образования</t>
  </si>
  <si>
    <t>2.2.3.</t>
  </si>
  <si>
    <t>Направление поздравительных адресов Почетным гражданам Павловского муниципального района</t>
  </si>
  <si>
    <t>Профилактика коррупции</t>
  </si>
  <si>
    <t>3.1.</t>
  </si>
  <si>
    <t>3.4.</t>
  </si>
  <si>
    <t>Развитие отрасли растениеводства</t>
  </si>
  <si>
    <t>Развитие отрасли животноводства</t>
  </si>
  <si>
    <t>7.3.</t>
  </si>
  <si>
    <t>Поддержка малых форм хозяйствования</t>
  </si>
  <si>
    <t>7.4.</t>
  </si>
  <si>
    <t>Техническая и технологическая модернизация, инновационное развитие</t>
  </si>
  <si>
    <t>7.5.</t>
  </si>
  <si>
    <t>7.5.1.</t>
  </si>
  <si>
    <t>7.6.</t>
  </si>
  <si>
    <t>7.6.1.</t>
  </si>
  <si>
    <t>8.1.1.</t>
  </si>
  <si>
    <t>8.1.2.</t>
  </si>
  <si>
    <t>8.2.</t>
  </si>
  <si>
    <t>8.2.1.</t>
  </si>
  <si>
    <t>10.1.2.</t>
  </si>
  <si>
    <t>10.1.3.</t>
  </si>
  <si>
    <t>10.1.4.</t>
  </si>
  <si>
    <t>10.1.5</t>
  </si>
  <si>
    <t>10.1.6.</t>
  </si>
  <si>
    <t>Обеспечение внутреннего муниципального финансового контроля</t>
  </si>
  <si>
    <t>10.1.7.</t>
  </si>
  <si>
    <t>10.2.1.</t>
  </si>
  <si>
    <t>10.2.2</t>
  </si>
  <si>
    <t>10.3.1.</t>
  </si>
  <si>
    <t>4.3.</t>
  </si>
  <si>
    <t>4.3.1.</t>
  </si>
  <si>
    <t>МП "Развитие сельского хозяйства на территории Павловского муниципального района "</t>
  </si>
  <si>
    <t>МП "Развитие культуры"</t>
  </si>
  <si>
    <t>Финансовое обеспечение деятельности МКУ ПМР "ЕДДС"</t>
  </si>
  <si>
    <t>МП "Управление муниципальным имуществом"</t>
  </si>
  <si>
    <t>Подпрограмма "Повышение устойчивости бюджетов муниципальных образований Павловского муниципального района "</t>
  </si>
  <si>
    <t>Содержание МКУК "Павловская межпоселенческая центральная библиотека"</t>
  </si>
  <si>
    <t>Повышение энергетической эффективности организаций культуры</t>
  </si>
  <si>
    <t xml:space="preserve">Финансовое обеспечение деятельности аппарата муниципального отдела по культуре и межнациональным вопросам </t>
  </si>
  <si>
    <t>Финансовое обеспечение выполнения прочих расходных обязательств Павловского муниципального района органами местного самоуправления Павловского муниципального района</t>
  </si>
  <si>
    <t xml:space="preserve">Приобретение компьютерной, оргтехники, музыкальных инструментов. </t>
  </si>
  <si>
    <t>Приобретение компьютерной, оргтехники</t>
  </si>
  <si>
    <t>Пополнение и обновление фондов музея, выставочная и экскурсионная работа, массовые мероприятия по пропаганде исторического наследия района и др.мероприятия на базе музея и за его пределами</t>
  </si>
  <si>
    <t>Подпрограмма "Развитие дошкольного образования"</t>
  </si>
  <si>
    <t>1.1.6.</t>
  </si>
  <si>
    <t>МП "Защита населения и территории Павловского муниципального района от чрезвычайных ситуаций, обеспечение пожарной безопасности и безопасности людей на водных объектах"</t>
  </si>
  <si>
    <t>МП "Управление муниципальными финансами, повышение устойчивости бюджетов муниципальных образований Павловского муниципального района "</t>
  </si>
  <si>
    <t>7.7.</t>
  </si>
  <si>
    <t>7.7.1.</t>
  </si>
  <si>
    <t>Организация деятельности по отлову и содержанию безнадзорных животных</t>
  </si>
  <si>
    <t>Материально-техническое обеспечение дошкольных образовательных организаций</t>
  </si>
  <si>
    <t>Материально-техническое обеспечение общеобразовательных организаций</t>
  </si>
  <si>
    <t>Обеспечение текущего функционирования организаций дополнительного образования</t>
  </si>
  <si>
    <t>Материально-техническое обеспечение организаций дополнительного образования детей.</t>
  </si>
  <si>
    <t>1.3.6.</t>
  </si>
  <si>
    <t>Вовлечение молодежи в социальную практику и обеспечение поддержки научной, творческой и предпринимательской активности молодежи.</t>
  </si>
  <si>
    <t>Повышение комфортности и упрощение процедур получения гражданами государственных и муниципальных услуг.</t>
  </si>
  <si>
    <t>Энергосбережение и повышение энергетической эффективности в системе наружного освещения.</t>
  </si>
  <si>
    <t>Нормативное правовое регулирование бюджетного процесса и других правоотношений.</t>
  </si>
  <si>
    <t>Составление проекта бюджета Павловского муниципального района на очередной финансовый год и плановый период.</t>
  </si>
  <si>
    <t>Организация исполнения бюджета Павловского муниципального района и формирование бюджетной отчетности.</t>
  </si>
  <si>
    <t>Обеспечение доступности информации о бюджетном процессе в павловском муниципальном районе.</t>
  </si>
  <si>
    <t xml:space="preserve">МП "Содействие развитию муниципальных      образований  и местного самоуправления" </t>
  </si>
  <si>
    <t>Осуществление дорожной деятельности в отношении автомобильных дорог местного значения в Павловском муниципальном районе</t>
  </si>
  <si>
    <t>Развитие градостроительной деятельности поселений Павловского муниципального района</t>
  </si>
  <si>
    <t>Проведение районного конкурса под названием "Самое красивое село Павловского района"</t>
  </si>
  <si>
    <t xml:space="preserve">Содержание кадровых ресурсов дошкольных образовательных организаций </t>
  </si>
  <si>
    <t>Обеспечение стабильности функционирования дошкольных образовательных организаций</t>
  </si>
  <si>
    <t>Обеспечение противопожарной безопасности дошкольных образовательных организаций</t>
  </si>
  <si>
    <t>Обеспечение текущего функционирования дошкольных образовательных организаций (капитальный ремонт и строительство детского сада)</t>
  </si>
  <si>
    <t>Компенсация, выплачиваемая родителям (законным представителям) в целях материальной поддержки воспитания и обучения детей, посещающих образовательные организации, реализующие образовательную программу дошкольного образования</t>
  </si>
  <si>
    <t>Содержание кадровых ресурсов общеобразовательных организаций</t>
  </si>
  <si>
    <t>Обеспечение стабильности функционирования общеобразовательных организаций</t>
  </si>
  <si>
    <t>Обеспечение противопожарной безопасности  общеобразовательных организаций</t>
  </si>
  <si>
    <t xml:space="preserve">Обеспечение текущего функционирования общеобразовательных организаций </t>
  </si>
  <si>
    <t>Создание условий для сохранения и укрепления здоровья детей и подростков, а также формирования у них культуры питания (школьное молоко)</t>
  </si>
  <si>
    <t>Подпрограмма "Развитие дополнительного образования детей"</t>
  </si>
  <si>
    <t>Обеспечение стабильности функционирования организаций дополнительного образования</t>
  </si>
  <si>
    <t>Обеспечение противопожарной безопасности организаций дополнительного образования</t>
  </si>
  <si>
    <t xml:space="preserve">Формирование целостной системы поддержки молодежи и подготовке ее к службе в Вооруженных Силах  Российской Федерации </t>
  </si>
  <si>
    <t>2.1.2.</t>
  </si>
  <si>
    <t xml:space="preserve">Оказание социальной поддержки отдельным категориям граждан. </t>
  </si>
  <si>
    <t xml:space="preserve">Наименование целевых показателей (индикаторов) определяющих результативность реализации мероприятий </t>
  </si>
  <si>
    <t>Планируемые  значения целевых показателей</t>
  </si>
  <si>
    <t>Доля лиц, сдавших ЕГЭ по русскому языку и математике, в общей численности выпускников, участвовавших в ЕГЭ по данным предметам, %</t>
  </si>
  <si>
    <t>Бесперебойное функционирование организаций образования, обеспечение потребностей в полном объеме, %</t>
  </si>
  <si>
    <t>Удельный вес отремонтированных объектов организаций образования, %</t>
  </si>
  <si>
    <t xml:space="preserve">Исполнение плановых значений расходов на укрепление материально-технической базы, % </t>
  </si>
  <si>
    <t>Доведение средней заработной платы педагогических работников муниципальных общеобразовательных организаций до средней заработной платы в регионе, руб.</t>
  </si>
  <si>
    <t>Бесперебойное функционирование организаций образования, %.</t>
  </si>
  <si>
    <t>Удельный вес отремонтированных объектов организаций образования,%</t>
  </si>
  <si>
    <t>Доля учащихся, охваченных программой "Школьное молоко", %</t>
  </si>
  <si>
    <t>Доля детей, охваченных дополнительным образованием и программами, в общей численности детей и молодежи в возрасте от 5 до 18 лет,%</t>
  </si>
  <si>
    <t>Бесперебойное функционирование организаций образования, обеспечение потребностей в полном объеме, %.</t>
  </si>
  <si>
    <t>Повышение степени противопожарной безопасности , %</t>
  </si>
  <si>
    <t xml:space="preserve">Обеспечение функций органов местного самоуправления Павловского муниципального района, % </t>
  </si>
  <si>
    <t>Освоение средств в полном объеме, выделенных на обновление материально-технической базы, %.</t>
  </si>
  <si>
    <t>Количество молодых людей, вовлеченных в программы и проекты, направленные на интерграцию в жизнь общества, чел.</t>
  </si>
  <si>
    <t>Количество мероприятий, программ и проектов, направленных на поддержку талантливой молодежи, поддержку научной и предпринимательской активности молодежи, чел.</t>
  </si>
  <si>
    <t>Количество мероприятий, программ и проектов, направленных на формирование правовых, культурных и нравственных ценностей среди молодежи, ед.</t>
  </si>
  <si>
    <t xml:space="preserve">Удельный вес молодых людей, осведомленных о потенциальных возможностях проявления социальной инициативы в общественной и общественно-политической жизни, % </t>
  </si>
  <si>
    <t>Общий коэффициент миграционного прироста (убыли) населения</t>
  </si>
  <si>
    <t>Общий коэф-т естественного прироста (убыли) населения</t>
  </si>
  <si>
    <t>Доля граждан пожилого возраста и инвалидов, охваченных социальными услугами, из числа выявленных граждан, нуждающихся в социальной поддержке,  %</t>
  </si>
  <si>
    <t>Кол-во участников, инвалидов и ветеранов ВОВ охваченных мероприятием, чел.</t>
  </si>
  <si>
    <t>Исполнение плановых значений расходов на материальное обеспечение, %</t>
  </si>
  <si>
    <t>Исполнение плановых значений расходов на материальную поддержку, %</t>
  </si>
  <si>
    <t>Количество выявленных фактов террористической и экстремистской направленности, шт.</t>
  </si>
  <si>
    <t>Количество граждан, охваченных мероприятиями по обеспечению общественной безопасности и противодействия  преступности, чел.</t>
  </si>
  <si>
    <t xml:space="preserve">Количество ДТП с пострадавшими, ед.    </t>
  </si>
  <si>
    <t>Уровень исполнения плановых значений расходов на реализацию муниципальной программы, %</t>
  </si>
  <si>
    <t>Кол-во населенных пунктов в зонах риска оборудованных системами оповещения, ед.</t>
  </si>
  <si>
    <t>Время реагирования аварийно-спасательной службы, мин.</t>
  </si>
  <si>
    <t>Кол-во созданных добровольных пожарных команд, шт.</t>
  </si>
  <si>
    <t>Кол-во новых средств индивидуальной защиты, ед.</t>
  </si>
  <si>
    <t>Кол-во домовладений, исключенных из зоны риска, ед.</t>
  </si>
  <si>
    <t>Удельный вес поселений, обеспечивших сбор и вывоз бытовых отходов и мусора, %</t>
  </si>
  <si>
    <t xml:space="preserve">Удельный вес поселений, принявших "Правила обращения с отходами производства и потребления", % </t>
  </si>
  <si>
    <t>Уровень исполнения плановых назначений по расходам на реализацию подпрограммы, %</t>
  </si>
  <si>
    <t>Расходы консолидированного бюджета на культуру в расчете на 1 жителя, руб.</t>
  </si>
  <si>
    <t>Уровень охвата учащихся школ дополнительным образованием, %</t>
  </si>
  <si>
    <t>Освоение средств в полном объеме выделенных на содержание учреждений дополнительного образования, %</t>
  </si>
  <si>
    <t>Доля обучающихся, принимаюющих участие в смотрах, конкурсах и других творческих мероприятих в общем числе обучающихся, %</t>
  </si>
  <si>
    <t xml:space="preserve">Освоение выделенных средств в полном объеме, % </t>
  </si>
  <si>
    <t>Посещение библиотек, шт.</t>
  </si>
  <si>
    <t>Кол-во новых поступлений в библиотечные фонды, шт.</t>
  </si>
  <si>
    <t>Освоение в полном объеме выделенных средств, %</t>
  </si>
  <si>
    <t>Число посетителей музея, чел.</t>
  </si>
  <si>
    <t>Количество посещающих культурно-досуговые мероприятия, чел.</t>
  </si>
  <si>
    <t>Кол-во участников в культурно-досуговых формированиях, чел.</t>
  </si>
  <si>
    <t>Освоение средств в полном объеме, выделенных на укрепление материально-технической базы, %.</t>
  </si>
  <si>
    <t xml:space="preserve">Доля организаций, находящихся в ведении муниципального отдела по культуре и межнациональным вопросам, помещения которых требуют осуществления ремонтных работ от общего числа организаций,  находящихся в ведении муниципального отдела, % </t>
  </si>
  <si>
    <t>Оценка эффективности расходования бюджетных и внебюджетных средств, %</t>
  </si>
  <si>
    <t>Финансирование расходов на обеспечение аппарата муниципального отдела по культуре и межнациональным вопросам, тыс.руб.</t>
  </si>
  <si>
    <t>Финансирование расходов на обеспечение выполнения прочих расходных обязательств муниципального района, тыс.руб.</t>
  </si>
  <si>
    <t>Количество КФХ начинающих фермеров, осуществивших проекты создания и развития своих хозяйств с помощью господдержки, шт.</t>
  </si>
  <si>
    <t>Сокращение общего числа семей, нуждающихся в улучшении жилищных условий в сельской местности, %</t>
  </si>
  <si>
    <t>Количество отловленных безнадзорных животных, голов.</t>
  </si>
  <si>
    <t>Выполнение плана поступлений доходов в бюджет  муниципального района от использования муниципального имущества и земельных участков, %</t>
  </si>
  <si>
    <t>Доля объектов недвижимого имущества, на которые зарегистрировано право собственности Павловского муниципального района, %</t>
  </si>
  <si>
    <t>Доля основных средств организаций муниципальной формы собственности, находящихся в стадии банкротства в основных фондах организаций муниципальной формы собственности, %</t>
  </si>
  <si>
    <t>Доля протяженности освещенных частей улиц, проездов, набережных к их общей протяженности,%</t>
  </si>
  <si>
    <t>Обеспеченность сельского населения питьевой водой,%</t>
  </si>
  <si>
    <t>Уровень газифокации домов сетевым газом, %</t>
  </si>
  <si>
    <t xml:space="preserve">Мониторинг целевого использования грантов,% </t>
  </si>
  <si>
    <t>Отношение дефицита бюджета к годовому объему доходов бюджета Павловского муниципального района без учета объема безвозмездных поступлений, %</t>
  </si>
  <si>
    <t>Муниципальный долг Павловского муниципального района в % к годовому объему доходов бюджетов без учета объема безвозмездных поступлений, %</t>
  </si>
  <si>
    <t>Своевременное внесение изменений в решение Совета народных депутатов о бюджетном процессе</t>
  </si>
  <si>
    <t>Соблюдение порядка и сроков разработки проекта решения о бюджете Павловского муниципального района</t>
  </si>
  <si>
    <t>Составление и утверждение сводной бюджетной росписи бюджета Павловского муниципального района в сроки, установленные бюджетным законодательством</t>
  </si>
  <si>
    <t xml:space="preserve">Доля расходов на обслуживание муниципального долга в общем объеме расходов бюджета  муниципального района  (за искл. расходов,осуществляемых за счет субвенций из областного бюджета),% </t>
  </si>
  <si>
    <t xml:space="preserve">Своевременное внесение изменений в НПА о межбюджетных отношениях ОМС </t>
  </si>
  <si>
    <t xml:space="preserve">Степень сокращения дифференциации бюджетной обеспеченности между муниципальными образованиями  муниципального района, раз </t>
  </si>
  <si>
    <t>Соотношение фактического финансирования расходов в форме дотаций бюджетам муниципальных образований на поддержку мер по обеспечению сбалансированности местных бюджетов к объему, предусмотренному решением о бюджете, %</t>
  </si>
  <si>
    <t>Средняя оценка качества управления финансами и платежеспособности муниципальных образований, баллов</t>
  </si>
  <si>
    <t>Фактические значения целевых показателей</t>
  </si>
  <si>
    <t>Уровень достижения, %</t>
  </si>
  <si>
    <t>Общий коэф-т рождаемости на 1000 населения Павловского муниципального района</t>
  </si>
  <si>
    <t xml:space="preserve">Общий коэф-т смертности   на 1000 населения Павловского муниципального района </t>
  </si>
  <si>
    <t>Проведение мероприятий, направленных на организацию досуга и вовлечения пожилых людей в общественную жизнь, шт.</t>
  </si>
  <si>
    <t>Обеспечение жильем молодых семей</t>
  </si>
  <si>
    <t>Количество молодых семей, улучшивших жилищные условия с помощью государственной поддержки</t>
  </si>
  <si>
    <t>Доля населения по обеспечению и  доступности к ценностям культурного наследия и по использованию единого информационного пространства в районе, %</t>
  </si>
  <si>
    <t>Содержание МКУК "ДК "Современник"</t>
  </si>
  <si>
    <t>Строительство, капитальный и текущий ремонт объектов культуры муниципального района</t>
  </si>
  <si>
    <t>5.3.7.</t>
  </si>
  <si>
    <t>Количество туристов, посетивших Павловский район</t>
  </si>
  <si>
    <t>6.3.</t>
  </si>
  <si>
    <t>Прирост протяженности автомобильных дорог общего пользования местного значения, соответствующих нормативным требованиям к транспортно-эксплуатационным показателям в результате капитального ремонта и ремонта аотомобильных дорог, км.</t>
  </si>
  <si>
    <t>Обеспечение органов государственной власти, органов местного самоуправления, физических и юридических лиц достоверными сведениями, необходимыми для предоставления градостроительной, инвестиционной и иной хозяйственной деятельности, проведения землеустройства в полном объеме, %</t>
  </si>
  <si>
    <t>Количество сельских населенных пунктов, являющихся участниками районного конкурса под названием "Самое красивое село Павловского района"</t>
  </si>
  <si>
    <t>Развитие систем водоснабжения и водоотведения поселений Павловского муниципального района</t>
  </si>
  <si>
    <t>9.2.</t>
  </si>
  <si>
    <t>9.1.</t>
  </si>
  <si>
    <t>9.3.</t>
  </si>
  <si>
    <t>9.4.</t>
  </si>
  <si>
    <t>9.6.</t>
  </si>
  <si>
    <t>9.7.</t>
  </si>
  <si>
    <t>9.8.</t>
  </si>
  <si>
    <t>9.9.</t>
  </si>
  <si>
    <t>Благоустройство территорий поселений Павловского муниципального района</t>
  </si>
  <si>
    <t>Количество благоустроенных парков, скверов, бульваров, зон отдыха, садов, ед.</t>
  </si>
  <si>
    <t xml:space="preserve">Удельный вес резервного фонда администрации Павловского муниципального района в общем объеме расходов бюджета Павловского муниципального района, % </t>
  </si>
  <si>
    <t>Соотношение количества принятых решений о применении бюджетных мер принуждения и общего количества поступивших в муниципальный отдел по финансам администрации Павловского муниципального района уведомлений о применении бюджетных мер принуждения, %</t>
  </si>
  <si>
    <t>Проведение публичных слушаний по проекту бюджета Павловского муниципального района на очередной финансовый год и плановый период и по годовому отчету об исполнении бюджета Павловского муниципального района</t>
  </si>
  <si>
    <t>Соотношение фактического финансирования объемов субсидий на софинансирование приоритетных  социально значимых расходов местных бюджетов к их плановому назначению, предусмотренному решением Совета народных депутатов о бюджете Павловского муниципального района на соответствующий период, %</t>
  </si>
  <si>
    <t>Доля  обеспеченности местами детей в возрасте от 3 до 7 лет, получающих дошкольную образовательную услугу и (или) услугу по их содержанию в организациях различной организационно-правовой формы и формы собственности в общей численности детей от 3 до 7 лет, %</t>
  </si>
  <si>
    <t>Доведение средней заработной платы педагогических работников МДОО до средней заработной платы в сфере общего образования в муниципальном районе, руб.</t>
  </si>
  <si>
    <t>Повышение степени противопожарной безопасности, %</t>
  </si>
  <si>
    <t>Увеличение количества детей, охваченных организованным отдыхом и оздоровлением, в общем количестве детей школьного возраста, %</t>
  </si>
  <si>
    <t xml:space="preserve">отдела социально-экономического развития, </t>
  </si>
  <si>
    <t xml:space="preserve">муниципального контроля и поддержки </t>
  </si>
  <si>
    <t xml:space="preserve">предпринимательства администрации </t>
  </si>
  <si>
    <t>Павловского муниципального района                                                           В.А. Митин</t>
  </si>
  <si>
    <t>Смертность населения в трудоспособном возрасте на 100 тыс. населения соответствующего возраста</t>
  </si>
  <si>
    <t>11</t>
  </si>
  <si>
    <t>МП "Профилактика и преодоление социального сиротства "</t>
  </si>
  <si>
    <t>2017-2022гг.</t>
  </si>
  <si>
    <t>11.1</t>
  </si>
  <si>
    <t>11.1.1.</t>
  </si>
  <si>
    <t>11.1.2.</t>
  </si>
  <si>
    <t>11.1.3.</t>
  </si>
  <si>
    <t>11.1.4.</t>
  </si>
  <si>
    <t>Осуществление выплаты вознаграждения, причитающегося приемному родителю.</t>
  </si>
  <si>
    <t>11.1.5.</t>
  </si>
  <si>
    <t>Осуществление единовременной выплаты при передаче ребенка на воспитание в семью.</t>
  </si>
  <si>
    <t>11.1.6.</t>
  </si>
  <si>
    <t>Осуществление выплаты единовременного пособия при всех формах устройства детей, лишенных родительского попечения, в семью</t>
  </si>
  <si>
    <t>Осуществление выплаты семьям опекунов на содержание подопечных детей</t>
  </si>
  <si>
    <t>11.2.</t>
  </si>
  <si>
    <t>11.2.1.</t>
  </si>
  <si>
    <t>11.2.2.</t>
  </si>
  <si>
    <t>Подпрограмма "Социализация детей-сирот и детей, нуждающихся в особой защите государства"</t>
  </si>
  <si>
    <t>Осуществление единовременной выплаты при устройстве в семью ребенка-инвалида или ребенка, достигшего 10 лет, а также при передаче на воспитание в семью братьев (сестер)</t>
  </si>
  <si>
    <t>11.1.7.</t>
  </si>
  <si>
    <t>Выполнение переданных полномочий по организации и осуществлению деятельности по опеке и попечительству</t>
  </si>
  <si>
    <t>11.1.8.</t>
  </si>
  <si>
    <t>Осуществление государственных полномочий по созданию и организации деятельности комиссий по делам несовершеннолетних и защите их прав</t>
  </si>
  <si>
    <t>11.1.9.</t>
  </si>
  <si>
    <t>Организация и проведение районных мероприятий, направленных на раскрытие творческого потенциала детей, воспитывающихся в замещающих семьях</t>
  </si>
  <si>
    <t>Подпрограмма "Раннее выявление семейного неблагополучия, комплексная и целенаправленная работа с семьей, находящейся в социально опасном положении"</t>
  </si>
  <si>
    <t>Внедрение эффективных инновационных методик работы с семьями, находящимися в социально опасном положении</t>
  </si>
  <si>
    <t>11.2.3.</t>
  </si>
  <si>
    <t>11.2.4.</t>
  </si>
  <si>
    <t>Привлечение некоммерческих организаций, общественных организаций, хозяйствующих субъектов, волонтеров к реабилитации семей, находящихся в социально опасном положении</t>
  </si>
  <si>
    <t>2.2.4.</t>
  </si>
  <si>
    <t>2.2.5.</t>
  </si>
  <si>
    <t>2.2.6.</t>
  </si>
  <si>
    <t>Оказание поддержки добровольным пожарным командам на решение социальных вопросов, связанных с участием профилактики и (или) тушение пожаров, спасения людей и имущества при пожаре, проведение аварийно-спасательных работ и оказание помощи пострадавшим.</t>
  </si>
  <si>
    <t>Подготовка населения и организацийк действиям в ЧС в мирное и военное время</t>
  </si>
  <si>
    <t>Берегоукрепление р.Дон в районе г. Павловска Павловского района Воронежской области</t>
  </si>
  <si>
    <t xml:space="preserve">Санитарная очистка территории поселений  Павловского муниципального района </t>
  </si>
  <si>
    <t>Сохранение и развитие системы художественного образования путем улучшения качества организации учебного процесса, участие в межрайонных, областных, региональных и Всероссийских фестивалях, смотрах, конкурсах и выставках</t>
  </si>
  <si>
    <t>5.1.3.</t>
  </si>
  <si>
    <t>Сохранение единого информационного пространства, содействие нравственному развитию подрастающего поколения, повышение образовательного уровня и творческих способностей населения</t>
  </si>
  <si>
    <t>Комплектование библиотечного фонда и подписка периодических изданий</t>
  </si>
  <si>
    <t>Содержание МКУК "Павловский районный краеведческий музей"</t>
  </si>
  <si>
    <t>Приобретение компьютерной, оргтехники, спецаппаратуры, музыкальных инструментов, сценических костюмов и обуви</t>
  </si>
  <si>
    <t>Финансовая поддержка субъектов малого и среднего предпринимательства монопрофильной территории г. Павловск</t>
  </si>
  <si>
    <t>Подпрограмма "Устойчивое развитие сельских территорий"</t>
  </si>
  <si>
    <t>Подпрограмма "Совершенствование системы управления в сфере имущественно-земельных отношений Павловского муниципального района"</t>
  </si>
  <si>
    <t xml:space="preserve">Финансовое обеспечение  деятельности органов местного самоуправления Павловского муниципального района, и иных главных распорядителей средств бюджета муниципального района-исполнителей </t>
  </si>
  <si>
    <t>Выделение за счет средств бюджета  Павловского муниципального района грантов поселениям Павловского муниципального района Воронежской области по результатам оценки эффективности развития городского и сельских поселений.</t>
  </si>
  <si>
    <t>Строительство газопровода низкого давления по сельским поселениям Павловского муниципального района</t>
  </si>
  <si>
    <t>9.5.</t>
  </si>
  <si>
    <t>Ремонт и благоустройство военно-мемориальных объектов</t>
  </si>
  <si>
    <t>9.10.</t>
  </si>
  <si>
    <t xml:space="preserve">Совершенствование системы распределения межбюджетных трансфертов муниципальным образованиям Павловского муниципального района </t>
  </si>
  <si>
    <t>Осуществление выплаты приемной семье на содержание подопечных детей</t>
  </si>
  <si>
    <t>Информационная компания, направленная на профилактику жестокого обращения с детьми, ответственного родительства устройства детей, оставшихся без попечения родителей в семью</t>
  </si>
  <si>
    <t>Повышение компетентности специалистов, работающих с семьями, находящимися в социально опасном положении</t>
  </si>
  <si>
    <t>12.</t>
  </si>
  <si>
    <t>12.1.</t>
  </si>
  <si>
    <t>12.2.</t>
  </si>
  <si>
    <t>3.3.</t>
  </si>
  <si>
    <t>3.2.</t>
  </si>
  <si>
    <t>МП"Развитие физической культуры и спорта"</t>
  </si>
  <si>
    <t>1.1.7.</t>
  </si>
  <si>
    <t>Повышение качества предоставления услуг дошкольного образования</t>
  </si>
  <si>
    <t>1.1.8.</t>
  </si>
  <si>
    <t>Повышение качества предоставления услуг общего образования</t>
  </si>
  <si>
    <t>Удовлетворение спроса населения на услуги дошкольного образования</t>
  </si>
  <si>
    <t>1.3.7.</t>
  </si>
  <si>
    <t>Мониторинг качества дополнительного образования</t>
  </si>
  <si>
    <t>1.3.8.</t>
  </si>
  <si>
    <t>Повышение качества предоставления услуг дополнительного образования</t>
  </si>
  <si>
    <t>1.3.9.</t>
  </si>
  <si>
    <t>1.4.1.</t>
  </si>
  <si>
    <t>Организация полноценного отдыха, оздоровления детейи подростков в летний период</t>
  </si>
  <si>
    <t>Исполнение функций муниципального отдела по образованию молодежной политике и спорту администрации Павловского муниципального района</t>
  </si>
  <si>
    <t>1.6.1.</t>
  </si>
  <si>
    <t>Обеспечение деятельности (оказания услуг) подведомственных организаций.</t>
  </si>
  <si>
    <t>Обеспечение функций образовательных органиазаций на территории Павловского муниципального района</t>
  </si>
  <si>
    <t>Подпрограмма "Повышение качества жизни пожилых людей Павловского муниципального района Воронежской области"</t>
  </si>
  <si>
    <t>Поздравление участников, инвалидов и ветеранов Великой Отечественной войны от имени главы администрации Павловского  муниципального района на дому с вручением поздравительной открытки и памятного подарка</t>
  </si>
  <si>
    <t>Участие органов местного самоуправления в мероприятиях, посвященных памятным датам, государственным праздникам и других мероприятиях проводимых в Павловском муниципальном районе с участием людей пожилого возраста</t>
  </si>
  <si>
    <t>Материальное обеспечение муниципальных служащих, находящихся на заслуженном отдыхе (пенсии)</t>
  </si>
  <si>
    <t>Материальная поддержка заслуженных работников РФ (доплаты)</t>
  </si>
  <si>
    <t>Финансирование мероприятия потребности системы развития и поддержки одаренных детей, %</t>
  </si>
  <si>
    <t>Привлечение пожилых людей к участию в общественной жизни района, чел.</t>
  </si>
  <si>
    <t>Направление поздравительных адресов Почетным гражданам Павловского муниципального района, чел.</t>
  </si>
  <si>
    <t xml:space="preserve">МП "Развитие и поддержка малого и среднего предпринимательства в Павловском муниципальном районе Воронежской области" </t>
  </si>
  <si>
    <t>Увеличение числа СМСП в расчете на 10 тыс. человек населения, ед.</t>
  </si>
  <si>
    <t xml:space="preserve">Увеличение числа СМСП, получивших поддержку в рамках МП , шт.  </t>
  </si>
  <si>
    <t>Увеличение кол-ва созданных новых рабочих мест в рамках МП, шт.</t>
  </si>
  <si>
    <t xml:space="preserve">Увеличение числа СМСП, получивших услуги консультационного характера, ед. </t>
  </si>
  <si>
    <t>Количество отремонтированных и благоустроенных военно-мемориальных объектов, ед.</t>
  </si>
  <si>
    <t>да</t>
  </si>
  <si>
    <t>Сокращение числа детей, оставшихся без попечения родителей в результате лишения (ограничения) родителей родительских прав, чел.</t>
  </si>
  <si>
    <t>Доля детей-сирот и детей, оставшихся без попечения родителей, переданных на воспитание в семьи граждан, от общего количества детей-сирот и детей, оставшихся без попечения родителей, %</t>
  </si>
  <si>
    <t>Число замещающих семей, которые имеют право на получение единовременных выплат, чел.</t>
  </si>
  <si>
    <t>Число детей, переданных в приемные семьи, чел.</t>
  </si>
  <si>
    <t>Число детей, воспитывающихся в семьях под опекой, чел.</t>
  </si>
  <si>
    <t>Число детей-сирот и детей, оставшихся без попечения родителей, в возрасте до 10 лет, устроенных в семью, чел.</t>
  </si>
  <si>
    <t>Число детей-сирот и детей, оставшихся без попечения родителей, в возрасте старше 10 лет, детей-инвалидов, братьев (сестор), переданных на воспитание в семью, чел.</t>
  </si>
  <si>
    <t>Число специалистов, осуществляющих деятельность по опеке и попечительству, чел.</t>
  </si>
  <si>
    <t>Доля семей, находящихся в социально опасном положении, которые сняты с профилактического учета, от общкго числа семей, состоящих на учете, %</t>
  </si>
  <si>
    <t>Количество районных мероприятий для замещающих семей, ед.</t>
  </si>
  <si>
    <t>Наличие публикаций в средствах массовой информации, выпуск печетной продукции, ед.</t>
  </si>
  <si>
    <t>Количество контрольных мероприятий, проводимых КДН и ЗП Павловского муниципального района в отношении деятельности учреждений дошкольного образования по раннему выявлению детского неблагополучия, ед.</t>
  </si>
  <si>
    <t>Количество обучающих семинаров, занятий, круглых столов по вопросам работы с семьями, находящимися в социально опасном положении, ед.</t>
  </si>
  <si>
    <t>Количество семей, находящихся в социально опасном положении, которым оказана психолого-педагогическая, социальная, юридическая, материальная и иная помощь некоммерческими, общественными организациями, хозяйствующими субъектами, волонтерами, %</t>
  </si>
  <si>
    <t>Количество лиц, систематически занимающихся физической культурой и спортом, чел.</t>
  </si>
  <si>
    <t>Доля граждан Павловского муниципального района, систематически занимающихся физической культурой и спортом, в общей численности населения, %</t>
  </si>
  <si>
    <t>Доля поступивших обращений о фактах коррупции в общем числе обращений, поступивших в администрацию муниципального района.</t>
  </si>
  <si>
    <t>-</t>
  </si>
  <si>
    <t>1.5.</t>
  </si>
  <si>
    <t>1.5.1.</t>
  </si>
  <si>
    <t>1.5.2</t>
  </si>
  <si>
    <t>1.6.2.</t>
  </si>
  <si>
    <t>1.6.3.</t>
  </si>
  <si>
    <t>1.6.4.</t>
  </si>
  <si>
    <t xml:space="preserve">Финансовое обеспечение деятельности муниципального казенного учреждения «Центр развития физической культуры, спорта и дополнительного образования» </t>
  </si>
  <si>
    <t>Развитие физической культуры и спорта в Павловском муниципальном районе, проведение социально-значимых мероприятий, 
фестивалей, акций по работе с детьми, молодежью и взрослым населением Павловского муниципального района</t>
  </si>
  <si>
    <t>в срок, установленный бюджетным законодательством</t>
  </si>
  <si>
    <t>9.11</t>
  </si>
  <si>
    <t xml:space="preserve">Развитие территориального общественного самоуправления в поселенияз Павловского муниципального района </t>
  </si>
  <si>
    <t>2014-2021гг.</t>
  </si>
  <si>
    <t>Доля граждан, имеющих доступ к получению государственных и муниципальных услуг по принципу "одного окна", в том числе в многофункциональных центрах,%</t>
  </si>
  <si>
    <t>Количество проектов общественно-полезной деятельности (мероприятий), реализованных ТОСами, ед.</t>
  </si>
  <si>
    <t>Объем неналоговых имущественных доходов, поступивших в бюджет муниципального района от использования муниципального имущества, млн.руб.</t>
  </si>
  <si>
    <t>Индекс производства продукции сельского хозяйства в хозяйствах всех категорий (в сопоставимых ценах), %</t>
  </si>
  <si>
    <t>Индекс производства продукции растениеводства (в сопоставимых ценах), %</t>
  </si>
  <si>
    <t>Индекс производства продукции животноводства (в сопоставимых ценах), %</t>
  </si>
  <si>
    <t>Доля выполненных заявок по отлову безнадзорных животных от общего количества поступивших заявок, %</t>
  </si>
  <si>
    <t>Уровень исполнения плановых значений по расходам на реализацию программы, %</t>
  </si>
  <si>
    <t>2014 - 2021гг.</t>
  </si>
  <si>
    <t>Содержание МКУ ДО "Павловская ДШИ", МКУ ДО "Павловская ДХШ", МКУ ДО "Воронцовская ДМШ", МКУ ДО "Лосевская ДМШ"</t>
  </si>
  <si>
    <t xml:space="preserve">Развитие туризма на территории Павловского муниципального района </t>
  </si>
  <si>
    <t>Число предметов основного фонда музея, ед.</t>
  </si>
  <si>
    <t xml:space="preserve">Доля населения, участвующая в платных культурно-досуговых меропряитих, организованных органами местного самоуправления, % </t>
  </si>
  <si>
    <t>Сокращение общего числа молодых семей и молодых специалистов, нуждающихся в улучшении жилищных условий в сельской местности (нарастающим итогом), %</t>
  </si>
  <si>
    <t>4.2.2.1.</t>
  </si>
  <si>
    <t>"Создание мусоросортировочного комплекса Бутурлиновского межмуниципального отходоперерабатывающего кластера на территории Павловского муниципального района"</t>
  </si>
  <si>
    <t>Сохранение существующих и создание новых рабочих мест, ед.</t>
  </si>
  <si>
    <t>4.2.2.2.</t>
  </si>
  <si>
    <t>Приобретение специализированной коммунальной техники</t>
  </si>
  <si>
    <t xml:space="preserve">Доля отходов, направленных на сортировку, от массы образующихся отходов, % </t>
  </si>
  <si>
    <t>Кол-во правонарушений, зарегистрированных на территории  муниципального района, ед.</t>
  </si>
  <si>
    <t>3.5.</t>
  </si>
  <si>
    <t>Профилактика экстремизма в молодежной среде</t>
  </si>
  <si>
    <t>2.4.</t>
  </si>
  <si>
    <t>2.4.1.</t>
  </si>
  <si>
    <t>Финансовая поддержка социально ориентированных некоммерческих организаций на реализацию программ (проектов) путем предоставления субсидии или грантов в форме субсидий</t>
  </si>
  <si>
    <t>2.4.2.</t>
  </si>
  <si>
    <t>Имущественная поддержка социально ориентированных некоммерческих организаций</t>
  </si>
  <si>
    <t>2.4.3.</t>
  </si>
  <si>
    <t>Информационная поддержка социально ориентированных некоммерческих организаций, в том числе содействие формированию информационного пространства, способствующего развитию гражданских инициатив</t>
  </si>
  <si>
    <t>2.4.4.</t>
  </si>
  <si>
    <t>Консультационная поддержка, а также повышение квалификации работников и добровольцев социально ориентированных некоммерческих организаций</t>
  </si>
  <si>
    <t>2.4.5.</t>
  </si>
  <si>
    <t>Повышение гражданской компетентности и политической культуры у населения Павловского муниципального района</t>
  </si>
  <si>
    <t>2.4.6.</t>
  </si>
  <si>
    <t>Проведение социологических исследований по вопросу развития гражданского общества, межсекторного взаимодействия</t>
  </si>
  <si>
    <t>2.4.7.</t>
  </si>
  <si>
    <t>Развитие нормативной правовой базы по вопросам государственной поддержки социально ориентированных некоммерческих организаций</t>
  </si>
  <si>
    <t>Количество социально ориентированных  некоммерческих организаций, которым оказана финансовая поддержка за счет бюджетных ассигнований бюджета Павловского муниципального района (включая субсидии из областного бюджета), ед.</t>
  </si>
  <si>
    <t>Прирост количества зарегистрированных некоммерческих организаций на территории Павловского муниципального района, ед.</t>
  </si>
  <si>
    <t>Количество социально ориентированных некоммерческих организаций, которым оказана имущественная поддержка в форме передачи в аренду помещений и установления особенностей определения размера арендной платы, ед.</t>
  </si>
  <si>
    <t>Количество социально ориентированных некоммерческих организаций, которым предоставлена информационная поддержка путем размещения тематических интервью на телевидении, публикаций материалов в периодических и информационных изданиях и иными способами, ед.</t>
  </si>
  <si>
    <t>Количество социально ориентированных некоммерческих организаций, которым предоставлена консультационная поддержка путем проведения методических и проблемных семинаров, круглых столов, конференций и иными способами, ед.</t>
  </si>
  <si>
    <t>Количество участников публичных мероприятий по повышению гражданской компетенции и развития политической культуры, чел.</t>
  </si>
  <si>
    <t>Количество вопросов/позиций социологического мониторинга по вопросам развития гражданского общества и института социально ориентированных некоммерческих организаций, ед.</t>
  </si>
  <si>
    <t>Количество нормативных правовых актов Павловского муниципального района, принятых в сфере муниципальной поддержки социально ориентированных некоммерческих организаций, ед.</t>
  </si>
  <si>
    <t>Подпрограмма "Создание условий для обеспечения доступным и комфортным  жильем населения Павловского муниципального района Воронежской области"</t>
  </si>
  <si>
    <t>Подпрограмма "Повышение эффективности государственной поддержки социально ориентированных некоммерческих организаций"</t>
  </si>
  <si>
    <t>Подпрограмма "Регулирование численности, отлов и передержка безнадзорных животных на территории Павловского муниципального района в 2015-2021 годах"</t>
  </si>
  <si>
    <t>Финансовая поддержка субъектов малого и среднего предпринимательства и организаций, осуществляющих деятельность по  перевозке пассажиров автомобильным транспортом общего пользования</t>
  </si>
  <si>
    <t>Увеличение количества вновь созданых рабочих мест (включая вновь зарегистрированных индивидуальных предпринимателей) субъектами малого и среднего предпринимательства, получившими госсударственную поддержку в рамках мероприятия по компенсации части затрат субъектов малого и среднего предпринимательства, связанных с уплатой первого взноса (аванса) при заключении договора (договоров) лизинга оборудования, ед.</t>
  </si>
  <si>
    <t>Осуществление регулярных пассажирских перевозок по маршрутам в границах Павловского муниципального района с соблюдением графиков регулярности движения маршрутов, %</t>
  </si>
  <si>
    <t>Финансовая поддержка субъектов малого и среднего предпринимательства и организаций, образующих инфраструктуру и поддержка обеспечения деятельности субъектов малого и среднего предпринимательства</t>
  </si>
  <si>
    <t>1.2.5.</t>
  </si>
  <si>
    <t>Меры социально поддержки педагогических работников муниципальных образовательных организаций, расположенных в сельских населенных пунктах (проезд)</t>
  </si>
  <si>
    <t xml:space="preserve">Доля учителей, работающих в сельской местности, получающих возмещение за проезд, % </t>
  </si>
  <si>
    <t>Мероприятия, проводимые для детей и молодежи (районнные, областные, всероссийские). Создание системы выявления, развития и поддержки одаренных детей в различных областях научной и творческой деятельности.</t>
  </si>
  <si>
    <t xml:space="preserve"> Отчет о ходе реализации муниципальных программ (финансирование программ) </t>
  </si>
  <si>
    <t xml:space="preserve">Начальник </t>
  </si>
  <si>
    <t>5.3.8.</t>
  </si>
  <si>
    <t>Кол-во выданных экземпляров библиотечного фонда, экз.</t>
  </si>
  <si>
    <t>Региональный проект "Обеспечение качественнонового уровня развития инфраструктуры культуры (Культурная среда)"</t>
  </si>
  <si>
    <t>Муниципальная составляющая Павлоского муниципального района регионального проекта "Акселерация субъектов малого и среднего предпринимательства"</t>
  </si>
  <si>
    <t>6.4.</t>
  </si>
  <si>
    <t>6.5.</t>
  </si>
  <si>
    <t>Содействие развитию и популяризации предпринимательской деятельности, осуществляемой в Павлоском районе</t>
  </si>
  <si>
    <t>2014-2018гг.</t>
  </si>
  <si>
    <t>Исполнение плановых назначений расходов компенсации части родительской платы, %</t>
  </si>
  <si>
    <t>Количество молодых людей, участвующих в различных формах самоорганизации и структурах социальной направленности,чел.</t>
  </si>
  <si>
    <t>Финансовое обеспечение  деятельности МКУ СТО</t>
  </si>
  <si>
    <t>Финансовое обеспечение  деятельности МКУ РСО</t>
  </si>
  <si>
    <t>Финансовое обеспечение  деятельности МКУ ПМР "Служба обеспечения деятельности адмнистрации"</t>
  </si>
  <si>
    <t>Финансовое обеспечение  деятельности МКУ МОУМИ</t>
  </si>
  <si>
    <t>8.2.1.1.</t>
  </si>
  <si>
    <t>8.2.1.2.</t>
  </si>
  <si>
    <t>8.2.1.3.</t>
  </si>
  <si>
    <t>8.2.1.4.</t>
  </si>
  <si>
    <t>1.2.1.1.</t>
  </si>
  <si>
    <t>1.2.1.2.</t>
  </si>
  <si>
    <t>Выплаты ежемесячного денежного вознаграждения за классное руководство</t>
  </si>
  <si>
    <t>Павловского муниципального района  за   2019 год</t>
  </si>
  <si>
    <t>Доведение средней заработной платы педагогических работников дополнительного образования детей до100 % средней заработной платы в регионе, руб.</t>
  </si>
  <si>
    <t>Региональный проект "Современная школа"</t>
  </si>
  <si>
    <t>Региональный проект "Успех каждого ребенка"</t>
  </si>
  <si>
    <t>1.2.9.</t>
  </si>
  <si>
    <t>1.2.10.</t>
  </si>
  <si>
    <t>1.6.3</t>
  </si>
  <si>
    <t>окончание ремонтных работ, год</t>
  </si>
  <si>
    <t>2019 год</t>
  </si>
  <si>
    <t>до начала очередного финансового года</t>
  </si>
  <si>
    <t>Обеспечение образовательных организаций твердым топливом для отопления, ГСМ, оснащение организаций прочими расходными материалами,%</t>
  </si>
  <si>
    <t>Итого по муниципальным программам Павловского муниципального района за  2019 год</t>
  </si>
  <si>
    <t>2014-2022гг.</t>
  </si>
  <si>
    <t>2014-20212г.</t>
  </si>
  <si>
    <t>2014 - 2022г.г.</t>
  </si>
  <si>
    <t>2018-2022гг.</t>
  </si>
  <si>
    <t>Финансовое обеспечение  деятельности МКУ ПМР "Многофункциональный межведомственный центр"</t>
  </si>
  <si>
    <t>2019-2022</t>
  </si>
  <si>
    <t>2019-2022гг.</t>
  </si>
  <si>
    <t>8.2.1.5.</t>
  </si>
  <si>
    <t>2014 - 2022гг.</t>
  </si>
  <si>
    <t>2014-2024 гг.</t>
  </si>
  <si>
    <t>2014-2022 гг.</t>
  </si>
  <si>
    <r>
      <rPr>
        <b/>
        <sz val="9"/>
        <rFont val="Symbol"/>
        <family val="1"/>
        <charset val="2"/>
      </rPr>
      <t>£</t>
    </r>
    <r>
      <rPr>
        <b/>
        <sz val="7.45"/>
        <rFont val="Times New Roman"/>
        <family val="1"/>
        <charset val="204"/>
      </rPr>
      <t xml:space="preserve"> 10</t>
    </r>
  </si>
  <si>
    <r>
      <rPr>
        <sz val="9"/>
        <rFont val="Symbol"/>
        <family val="1"/>
        <charset val="2"/>
      </rPr>
      <t>£</t>
    </r>
    <r>
      <rPr>
        <sz val="7.45"/>
        <rFont val="Times New Roman"/>
        <family val="1"/>
        <charset val="204"/>
      </rPr>
      <t xml:space="preserve"> 100</t>
    </r>
  </si>
  <si>
    <r>
      <rPr>
        <sz val="9"/>
        <rFont val="Symbol"/>
        <family val="1"/>
        <charset val="2"/>
      </rPr>
      <t>£</t>
    </r>
    <r>
      <rPr>
        <sz val="7.45"/>
        <rFont val="Times New Roman"/>
        <family val="1"/>
        <charset val="204"/>
      </rPr>
      <t xml:space="preserve"> 3</t>
    </r>
  </si>
  <si>
    <r>
      <rPr>
        <sz val="9"/>
        <rFont val="Symbol"/>
        <family val="1"/>
        <charset val="2"/>
      </rPr>
      <t>£</t>
    </r>
    <r>
      <rPr>
        <sz val="7.45"/>
        <rFont val="Times New Roman"/>
        <family val="1"/>
        <charset val="204"/>
      </rPr>
      <t xml:space="preserve"> 15</t>
    </r>
  </si>
  <si>
    <r>
      <rPr>
        <sz val="9"/>
        <rFont val="Calibri"/>
        <family val="2"/>
        <charset val="204"/>
      </rPr>
      <t>≥</t>
    </r>
    <r>
      <rPr>
        <sz val="7.45"/>
        <rFont val="Times New Roman"/>
        <family val="1"/>
        <charset val="204"/>
      </rPr>
      <t xml:space="preserve"> </t>
    </r>
    <r>
      <rPr>
        <sz val="9"/>
        <rFont val="Times New Roman"/>
        <family val="1"/>
        <charset val="204"/>
      </rPr>
      <t>1,4</t>
    </r>
  </si>
  <si>
    <r>
      <rPr>
        <sz val="9"/>
        <rFont val="Calibri"/>
        <family val="2"/>
        <charset val="204"/>
      </rPr>
      <t>≥</t>
    </r>
    <r>
      <rPr>
        <sz val="7.45"/>
        <rFont val="Times New Roman"/>
        <family val="1"/>
        <charset val="204"/>
      </rPr>
      <t xml:space="preserve"> 19</t>
    </r>
  </si>
  <si>
    <r>
      <rPr>
        <b/>
        <sz val="9"/>
        <rFont val="Calibri"/>
        <family val="2"/>
        <charset val="204"/>
      </rPr>
      <t>≥</t>
    </r>
    <r>
      <rPr>
        <b/>
        <sz val="7.45"/>
        <rFont val="Times New Roman"/>
        <family val="1"/>
        <charset val="204"/>
      </rPr>
      <t xml:space="preserve"> 95</t>
    </r>
  </si>
  <si>
    <r>
      <rPr>
        <sz val="9"/>
        <rFont val="Calibri"/>
        <family val="2"/>
        <charset val="204"/>
      </rPr>
      <t>≥</t>
    </r>
    <r>
      <rPr>
        <sz val="7.45"/>
        <rFont val="Times New Roman"/>
        <family val="1"/>
        <charset val="204"/>
      </rPr>
      <t xml:space="preserve"> 95</t>
    </r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</si>
</sst>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9"/>
      <name val="Symbol"/>
      <family val="1"/>
      <charset val="2"/>
    </font>
    <font>
      <b/>
      <sz val="7.45"/>
      <name val="Times New Roman"/>
      <family val="1"/>
      <charset val="204"/>
    </font>
    <font>
      <sz val="9"/>
      <name val="Symbol"/>
      <family val="1"/>
      <charset val="2"/>
    </font>
    <font>
      <sz val="7.45"/>
      <name val="Times New Roman"/>
      <family val="1"/>
      <charset val="204"/>
    </font>
    <font>
      <sz val="9"/>
      <name val="Calibri"/>
      <family val="2"/>
      <charset val="204"/>
    </font>
    <font>
      <b/>
      <sz val="9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51">
    <xf numFmtId="0" fontId="0" fillId="0" borderId="0" xfId="0"/>
    <xf numFmtId="43" fontId="1" fillId="0" borderId="1" xfId="1" applyFont="1" applyFill="1" applyBorder="1" applyAlignment="1">
      <alignment horizontal="center" wrapText="1"/>
    </xf>
    <xf numFmtId="164" fontId="1" fillId="0" borderId="1" xfId="0" applyNumberFormat="1" applyFont="1" applyFill="1" applyBorder="1" applyAlignment="1">
      <alignment vertical="top" wrapText="1"/>
    </xf>
    <xf numFmtId="43" fontId="1" fillId="0" borderId="1" xfId="1" applyFont="1" applyFill="1" applyBorder="1" applyAlignment="1">
      <alignment horizontal="center" vertical="top"/>
    </xf>
    <xf numFmtId="164" fontId="1" fillId="0" borderId="1" xfId="0" applyNumberFormat="1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49" fontId="1" fillId="0" borderId="1" xfId="0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164" fontId="1" fillId="0" borderId="1" xfId="0" applyNumberFormat="1" applyFont="1" applyFill="1" applyBorder="1" applyAlignment="1">
      <alignment vertical="top"/>
    </xf>
    <xf numFmtId="164" fontId="1" fillId="0" borderId="1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43" fontId="1" fillId="0" borderId="0" xfId="1" applyFont="1" applyFill="1" applyBorder="1" applyAlignment="1">
      <alignment horizontal="center" vertical="top" wrapText="1"/>
    </xf>
    <xf numFmtId="0" fontId="1" fillId="0" borderId="0" xfId="0" applyFont="1" applyFill="1"/>
    <xf numFmtId="49" fontId="1" fillId="2" borderId="1" xfId="0" applyNumberFormat="1" applyFont="1" applyFill="1" applyBorder="1" applyAlignment="1">
      <alignment horizontal="left" vertical="top" wrapText="1"/>
    </xf>
    <xf numFmtId="0" fontId="1" fillId="0" borderId="1" xfId="1" applyNumberFormat="1" applyFont="1" applyFill="1" applyBorder="1" applyAlignment="1">
      <alignment horizontal="center" vertical="top" wrapText="1"/>
    </xf>
    <xf numFmtId="49" fontId="3" fillId="0" borderId="1" xfId="0" applyNumberFormat="1" applyFont="1" applyFill="1" applyBorder="1" applyAlignment="1">
      <alignment horizontal="left" vertical="center"/>
    </xf>
    <xf numFmtId="43" fontId="3" fillId="0" borderId="1" xfId="1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vertical="top" wrapText="1"/>
    </xf>
    <xf numFmtId="0" fontId="3" fillId="0" borderId="0" xfId="0" applyFont="1" applyFill="1"/>
    <xf numFmtId="43" fontId="1" fillId="0" borderId="8" xfId="1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top" wrapText="1"/>
    </xf>
    <xf numFmtId="43" fontId="2" fillId="2" borderId="1" xfId="1" applyFont="1" applyFill="1" applyBorder="1" applyAlignment="1">
      <alignment horizontal="center" vertical="top" wrapText="1"/>
    </xf>
    <xf numFmtId="164" fontId="2" fillId="2" borderId="1" xfId="1" applyNumberFormat="1" applyFont="1" applyFill="1" applyBorder="1" applyAlignment="1">
      <alignment vertical="top" wrapText="1"/>
    </xf>
    <xf numFmtId="2" fontId="2" fillId="0" borderId="0" xfId="0" applyNumberFormat="1" applyFont="1" applyFill="1"/>
    <xf numFmtId="0" fontId="2" fillId="0" borderId="0" xfId="0" applyFont="1" applyFill="1"/>
    <xf numFmtId="164" fontId="3" fillId="0" borderId="1" xfId="1" applyNumberFormat="1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top"/>
    </xf>
    <xf numFmtId="164" fontId="1" fillId="0" borderId="0" xfId="1" applyNumberFormat="1" applyFont="1" applyFill="1" applyAlignment="1">
      <alignment vertical="top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0" xfId="0" applyNumberFormat="1" applyFont="1" applyFill="1"/>
    <xf numFmtId="2" fontId="1" fillId="0" borderId="0" xfId="0" applyNumberFormat="1" applyFont="1" applyFill="1"/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vertical="top" wrapText="1"/>
    </xf>
    <xf numFmtId="43" fontId="1" fillId="2" borderId="1" xfId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164" fontId="2" fillId="2" borderId="1" xfId="0" applyNumberFormat="1" applyFont="1" applyFill="1" applyBorder="1" applyAlignment="1">
      <alignment vertical="top" wrapText="1"/>
    </xf>
    <xf numFmtId="2" fontId="3" fillId="0" borderId="0" xfId="0" applyNumberFormat="1" applyFont="1" applyFill="1"/>
    <xf numFmtId="43" fontId="3" fillId="0" borderId="1" xfId="1" applyFont="1" applyFill="1" applyBorder="1" applyAlignment="1">
      <alignment horizontal="center" vertical="top"/>
    </xf>
    <xf numFmtId="164" fontId="1" fillId="0" borderId="1" xfId="1" applyNumberFormat="1" applyFont="1" applyFill="1" applyBorder="1" applyAlignment="1">
      <alignment vertical="top" wrapText="1"/>
    </xf>
    <xf numFmtId="49" fontId="3" fillId="0" borderId="8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top" wrapText="1"/>
    </xf>
    <xf numFmtId="164" fontId="1" fillId="0" borderId="0" xfId="0" applyNumberFormat="1" applyFont="1" applyFill="1" applyBorder="1" applyAlignment="1">
      <alignment vertical="top" wrapText="1"/>
    </xf>
    <xf numFmtId="164" fontId="1" fillId="0" borderId="0" xfId="0" applyNumberFormat="1" applyFont="1" applyFill="1" applyAlignment="1">
      <alignment vertical="top"/>
    </xf>
    <xf numFmtId="165" fontId="1" fillId="0" borderId="1" xfId="0" applyNumberFormat="1" applyFont="1" applyFill="1" applyBorder="1" applyAlignment="1">
      <alignment vertical="top" wrapText="1"/>
    </xf>
    <xf numFmtId="0" fontId="1" fillId="0" borderId="8" xfId="0" applyFont="1" applyFill="1" applyBorder="1" applyAlignment="1">
      <alignment vertical="top" wrapText="1"/>
    </xf>
    <xf numFmtId="49" fontId="2" fillId="2" borderId="1" xfId="0" applyNumberFormat="1" applyFont="1" applyFill="1" applyBorder="1" applyAlignment="1">
      <alignment horizontal="left" vertical="center"/>
    </xf>
    <xf numFmtId="49" fontId="2" fillId="2" borderId="8" xfId="0" applyNumberFormat="1" applyFont="1" applyFill="1" applyBorder="1" applyAlignment="1">
      <alignment vertical="center"/>
    </xf>
    <xf numFmtId="49" fontId="2" fillId="2" borderId="13" xfId="0" applyNumberFormat="1" applyFont="1" applyFill="1" applyBorder="1" applyAlignment="1">
      <alignment vertical="center"/>
    </xf>
    <xf numFmtId="49" fontId="2" fillId="2" borderId="9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top" wrapText="1"/>
    </xf>
    <xf numFmtId="49" fontId="2" fillId="2" borderId="13" xfId="0" applyNumberFormat="1" applyFont="1" applyFill="1" applyBorder="1" applyAlignment="1">
      <alignment vertical="top" wrapText="1"/>
    </xf>
    <xf numFmtId="49" fontId="2" fillId="2" borderId="9" xfId="0" applyNumberFormat="1" applyFont="1" applyFill="1" applyBorder="1" applyAlignment="1">
      <alignment vertical="top" wrapText="1"/>
    </xf>
    <xf numFmtId="0" fontId="2" fillId="2" borderId="8" xfId="0" applyFont="1" applyFill="1" applyBorder="1" applyAlignment="1">
      <alignment vertical="top" wrapText="1"/>
    </xf>
    <xf numFmtId="0" fontId="2" fillId="2" borderId="13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43" fontId="2" fillId="2" borderId="8" xfId="1" applyFont="1" applyFill="1" applyBorder="1" applyAlignment="1">
      <alignment vertical="top" wrapText="1"/>
    </xf>
    <xf numFmtId="43" fontId="2" fillId="2" borderId="13" xfId="1" applyFont="1" applyFill="1" applyBorder="1" applyAlignment="1">
      <alignment vertical="top" wrapText="1"/>
    </xf>
    <xf numFmtId="43" fontId="2" fillId="2" borderId="9" xfId="1" applyFont="1" applyFill="1" applyBorder="1" applyAlignment="1">
      <alignment vertical="top" wrapText="1"/>
    </xf>
    <xf numFmtId="43" fontId="1" fillId="0" borderId="1" xfId="1" applyFont="1" applyFill="1" applyBorder="1" applyAlignment="1">
      <alignment horizontal="center" vertical="top" wrapText="1"/>
    </xf>
    <xf numFmtId="43" fontId="1" fillId="0" borderId="9" xfId="1" applyFont="1" applyFill="1" applyBorder="1" applyAlignment="1">
      <alignment horizontal="center" vertical="top" wrapText="1"/>
    </xf>
    <xf numFmtId="49" fontId="1" fillId="0" borderId="8" xfId="0" applyNumberFormat="1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49" fontId="1" fillId="0" borderId="9" xfId="0" applyNumberFormat="1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43" fontId="1" fillId="0" borderId="0" xfId="1" applyFont="1" applyFill="1" applyAlignment="1">
      <alignment horizontal="center"/>
    </xf>
    <xf numFmtId="165" fontId="1" fillId="0" borderId="1" xfId="0" applyNumberFormat="1" applyFont="1" applyFill="1" applyBorder="1" applyAlignment="1">
      <alignment vertical="top"/>
    </xf>
    <xf numFmtId="164" fontId="1" fillId="0" borderId="1" xfId="0" applyNumberFormat="1" applyFont="1" applyFill="1" applyBorder="1" applyAlignment="1">
      <alignment horizontal="right" vertical="top" wrapText="1"/>
    </xf>
    <xf numFmtId="165" fontId="3" fillId="0" borderId="1" xfId="0" applyNumberFormat="1" applyFont="1" applyFill="1" applyBorder="1" applyAlignment="1">
      <alignment vertical="top" wrapText="1"/>
    </xf>
    <xf numFmtId="165" fontId="1" fillId="0" borderId="1" xfId="0" applyNumberFormat="1" applyFont="1" applyFill="1" applyBorder="1" applyAlignment="1">
      <alignment horizontal="left" vertical="top" wrapText="1" indent="1"/>
    </xf>
    <xf numFmtId="165" fontId="2" fillId="2" borderId="1" xfId="0" applyNumberFormat="1" applyFont="1" applyFill="1" applyBorder="1" applyAlignment="1">
      <alignment vertical="top" wrapText="1"/>
    </xf>
    <xf numFmtId="165" fontId="1" fillId="0" borderId="1" xfId="0" applyNumberFormat="1" applyFont="1" applyFill="1" applyBorder="1" applyAlignment="1">
      <alignment horizontal="right" vertical="top"/>
    </xf>
    <xf numFmtId="164" fontId="3" fillId="0" borderId="1" xfId="0" applyNumberFormat="1" applyFont="1" applyFill="1" applyBorder="1" applyAlignment="1">
      <alignment horizontal="right" vertical="top"/>
    </xf>
    <xf numFmtId="164" fontId="3" fillId="0" borderId="1" xfId="1" applyNumberFormat="1" applyFont="1" applyFill="1" applyBorder="1" applyAlignment="1">
      <alignment horizontal="right" vertical="top"/>
    </xf>
    <xf numFmtId="164" fontId="1" fillId="0" borderId="1" xfId="1" applyNumberFormat="1" applyFont="1" applyFill="1" applyBorder="1" applyAlignment="1">
      <alignment horizontal="right" vertical="top"/>
    </xf>
    <xf numFmtId="165" fontId="1" fillId="0" borderId="1" xfId="1" applyNumberFormat="1" applyFont="1" applyFill="1" applyBorder="1" applyAlignment="1">
      <alignment horizontal="right" vertical="top" wrapText="1"/>
    </xf>
    <xf numFmtId="165" fontId="1" fillId="0" borderId="1" xfId="1" applyNumberFormat="1" applyFont="1" applyFill="1" applyBorder="1" applyAlignment="1">
      <alignment horizontal="right" vertical="top"/>
    </xf>
    <xf numFmtId="165" fontId="1" fillId="0" borderId="1" xfId="1" applyNumberFormat="1" applyFont="1" applyFill="1" applyBorder="1" applyAlignment="1">
      <alignment vertical="top" wrapText="1"/>
    </xf>
    <xf numFmtId="165" fontId="1" fillId="0" borderId="1" xfId="1" applyNumberFormat="1" applyFont="1" applyFill="1" applyBorder="1" applyAlignment="1">
      <alignment horizontal="left" vertical="top" wrapText="1" indent="1"/>
    </xf>
    <xf numFmtId="164" fontId="3" fillId="0" borderId="1" xfId="0" applyNumberFormat="1" applyFont="1" applyFill="1" applyBorder="1" applyAlignment="1">
      <alignment vertical="top"/>
    </xf>
    <xf numFmtId="164" fontId="1" fillId="0" borderId="8" xfId="0" applyNumberFormat="1" applyFont="1" applyFill="1" applyBorder="1" applyAlignment="1">
      <alignment horizontal="right" vertical="top"/>
    </xf>
    <xf numFmtId="49" fontId="2" fillId="2" borderId="1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right" vertical="top"/>
    </xf>
    <xf numFmtId="49" fontId="1" fillId="0" borderId="1" xfId="0" applyNumberFormat="1" applyFont="1" applyFill="1" applyBorder="1" applyAlignment="1">
      <alignment horizontal="center" vertical="top" wrapText="1"/>
    </xf>
    <xf numFmtId="164" fontId="1" fillId="0" borderId="1" xfId="0" applyNumberFormat="1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1" fillId="0" borderId="1" xfId="0" applyNumberFormat="1" applyFont="1" applyFill="1" applyBorder="1" applyAlignment="1">
      <alignment horizontal="center" vertical="top"/>
    </xf>
    <xf numFmtId="165" fontId="1" fillId="2" borderId="1" xfId="0" applyNumberFormat="1" applyFont="1" applyFill="1" applyBorder="1" applyAlignment="1">
      <alignment horizontal="center" vertical="top" wrapText="1"/>
    </xf>
    <xf numFmtId="165" fontId="1" fillId="0" borderId="1" xfId="0" applyNumberFormat="1" applyFont="1" applyFill="1" applyBorder="1" applyAlignment="1">
      <alignment horizontal="left" vertical="top" indent="1"/>
    </xf>
    <xf numFmtId="165" fontId="1" fillId="2" borderId="1" xfId="0" applyNumberFormat="1" applyFont="1" applyFill="1" applyBorder="1" applyAlignment="1">
      <alignment vertical="top" wrapText="1"/>
    </xf>
    <xf numFmtId="43" fontId="1" fillId="0" borderId="1" xfId="1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top" textRotation="90" wrapText="1"/>
    </xf>
    <xf numFmtId="0" fontId="1" fillId="0" borderId="13" xfId="0" applyFont="1" applyFill="1" applyBorder="1" applyAlignment="1">
      <alignment horizontal="center" vertical="top"/>
    </xf>
    <xf numFmtId="0" fontId="1" fillId="0" borderId="9" xfId="0" applyFont="1" applyFill="1" applyBorder="1" applyAlignment="1">
      <alignment horizontal="center" vertical="top"/>
    </xf>
    <xf numFmtId="164" fontId="1" fillId="0" borderId="1" xfId="1" applyNumberFormat="1" applyFont="1" applyFill="1" applyBorder="1" applyAlignment="1">
      <alignment horizontal="center" vertical="top" textRotation="90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164" fontId="1" fillId="0" borderId="8" xfId="0" applyNumberFormat="1" applyFont="1" applyFill="1" applyBorder="1" applyAlignment="1">
      <alignment horizontal="center" vertical="top" wrapText="1"/>
    </xf>
    <xf numFmtId="164" fontId="1" fillId="0" borderId="13" xfId="0" applyNumberFormat="1" applyFont="1" applyFill="1" applyBorder="1" applyAlignment="1">
      <alignment horizontal="center" vertical="top" wrapText="1"/>
    </xf>
    <xf numFmtId="164" fontId="1" fillId="0" borderId="9" xfId="0" applyNumberFormat="1" applyFont="1" applyFill="1" applyBorder="1" applyAlignment="1">
      <alignment horizontal="center" vertical="top" wrapText="1"/>
    </xf>
    <xf numFmtId="49" fontId="1" fillId="0" borderId="8" xfId="0" applyNumberFormat="1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49" fontId="1" fillId="0" borderId="8" xfId="0" applyNumberFormat="1" applyFont="1" applyFill="1" applyBorder="1" applyAlignment="1">
      <alignment horizontal="left" vertical="top" wrapText="1"/>
    </xf>
    <xf numFmtId="49" fontId="1" fillId="0" borderId="9" xfId="0" applyNumberFormat="1" applyFont="1" applyFill="1" applyBorder="1" applyAlignment="1">
      <alignment horizontal="left" vertical="top" wrapText="1"/>
    </xf>
    <xf numFmtId="43" fontId="1" fillId="0" borderId="1" xfId="1" applyFont="1" applyFill="1" applyBorder="1" applyAlignment="1">
      <alignment horizontal="center" vertical="top" wrapText="1"/>
    </xf>
    <xf numFmtId="43" fontId="1" fillId="0" borderId="9" xfId="1" applyFont="1" applyFill="1" applyBorder="1" applyAlignment="1">
      <alignment horizontal="center" vertical="top" wrapText="1"/>
    </xf>
    <xf numFmtId="0" fontId="1" fillId="0" borderId="0" xfId="0" applyFont="1" applyFill="1" applyAlignment="1">
      <alignment horizontal="center"/>
    </xf>
    <xf numFmtId="43" fontId="1" fillId="0" borderId="0" xfId="1" applyFont="1" applyFill="1" applyAlignment="1">
      <alignment horizontal="center"/>
    </xf>
    <xf numFmtId="43" fontId="1" fillId="0" borderId="2" xfId="1" applyFont="1" applyFill="1" applyBorder="1" applyAlignment="1">
      <alignment horizontal="center" vertical="center" textRotation="2" wrapText="1"/>
    </xf>
    <xf numFmtId="43" fontId="1" fillId="0" borderId="3" xfId="1" applyFont="1" applyFill="1" applyBorder="1" applyAlignment="1">
      <alignment horizontal="center" vertical="center" textRotation="2" wrapText="1"/>
    </xf>
    <xf numFmtId="43" fontId="1" fillId="0" borderId="4" xfId="1" applyFont="1" applyFill="1" applyBorder="1" applyAlignment="1">
      <alignment horizontal="center" vertical="center" textRotation="2" wrapText="1"/>
    </xf>
    <xf numFmtId="43" fontId="1" fillId="0" borderId="5" xfId="1" applyFont="1" applyFill="1" applyBorder="1" applyAlignment="1">
      <alignment horizontal="center" vertical="center" textRotation="2" wrapText="1"/>
    </xf>
    <xf numFmtId="43" fontId="1" fillId="0" borderId="6" xfId="1" applyFont="1" applyFill="1" applyBorder="1" applyAlignment="1">
      <alignment horizontal="center" vertical="center" textRotation="2" wrapText="1"/>
    </xf>
    <xf numFmtId="43" fontId="1" fillId="0" borderId="7" xfId="1" applyFont="1" applyFill="1" applyBorder="1" applyAlignment="1">
      <alignment horizontal="center" vertical="center" textRotation="2" wrapText="1"/>
    </xf>
    <xf numFmtId="43" fontId="1" fillId="0" borderId="1" xfId="1" applyFont="1" applyFill="1" applyBorder="1" applyAlignment="1">
      <alignment horizontal="center" vertical="center" wrapText="1"/>
    </xf>
    <xf numFmtId="43" fontId="1" fillId="0" borderId="2" xfId="1" applyFont="1" applyFill="1" applyBorder="1" applyAlignment="1">
      <alignment horizontal="center" vertical="center" wrapText="1"/>
    </xf>
    <xf numFmtId="43" fontId="1" fillId="0" borderId="3" xfId="1" applyFont="1" applyFill="1" applyBorder="1" applyAlignment="1">
      <alignment horizontal="center" vertical="center" wrapText="1"/>
    </xf>
    <xf numFmtId="43" fontId="1" fillId="0" borderId="6" xfId="1" applyFont="1" applyFill="1" applyBorder="1" applyAlignment="1">
      <alignment horizontal="center" vertical="center" wrapText="1"/>
    </xf>
    <xf numFmtId="43" fontId="1" fillId="0" borderId="7" xfId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43" fontId="1" fillId="0" borderId="10" xfId="1" applyFont="1" applyFill="1" applyBorder="1" applyAlignment="1">
      <alignment horizontal="center" vertical="center" wrapText="1"/>
    </xf>
    <xf numFmtId="43" fontId="1" fillId="0" borderId="11" xfId="1" applyFont="1" applyFill="1" applyBorder="1" applyAlignment="1">
      <alignment horizontal="center" vertical="center" wrapText="1"/>
    </xf>
    <xf numFmtId="43" fontId="1" fillId="0" borderId="12" xfId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3" fontId="1" fillId="0" borderId="2" xfId="1" applyFont="1" applyFill="1" applyBorder="1" applyAlignment="1">
      <alignment horizontal="center" textRotation="90" wrapText="1"/>
    </xf>
    <xf numFmtId="43" fontId="1" fillId="0" borderId="3" xfId="1" applyFont="1" applyFill="1" applyBorder="1" applyAlignment="1">
      <alignment horizontal="center" textRotation="90" wrapText="1"/>
    </xf>
    <xf numFmtId="43" fontId="1" fillId="0" borderId="4" xfId="1" applyFont="1" applyFill="1" applyBorder="1" applyAlignment="1">
      <alignment horizontal="center" textRotation="90" wrapText="1"/>
    </xf>
    <xf numFmtId="43" fontId="1" fillId="0" borderId="5" xfId="1" applyFont="1" applyFill="1" applyBorder="1" applyAlignment="1">
      <alignment horizontal="center" textRotation="90" wrapText="1"/>
    </xf>
    <xf numFmtId="43" fontId="1" fillId="0" borderId="6" xfId="1" applyFont="1" applyFill="1" applyBorder="1" applyAlignment="1">
      <alignment horizontal="center" textRotation="90" wrapText="1"/>
    </xf>
    <xf numFmtId="43" fontId="1" fillId="0" borderId="7" xfId="1" applyFont="1" applyFill="1" applyBorder="1" applyAlignment="1">
      <alignment horizontal="center" textRotation="90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U205"/>
  <sheetViews>
    <sheetView tabSelected="1" zoomScale="70" zoomScaleNormal="70" workbookViewId="0">
      <pane xSplit="3" ySplit="9" topLeftCell="D188" activePane="bottomRight" state="frozen"/>
      <selection pane="topRight" activeCell="D1" sqref="D1"/>
      <selection pane="bottomLeft" activeCell="A10" sqref="A10"/>
      <selection pane="bottomRight" activeCell="I12" sqref="I12"/>
    </sheetView>
  </sheetViews>
  <sheetFormatPr defaultRowHeight="12"/>
  <cols>
    <col min="1" max="1" width="7.5703125" style="35" customWidth="1"/>
    <col min="2" max="2" width="22.85546875" style="36" customWidth="1"/>
    <col min="3" max="3" width="6.28515625" style="19" customWidth="1"/>
    <col min="4" max="5" width="12.7109375" style="83" customWidth="1"/>
    <col min="6" max="7" width="10.85546875" style="83" customWidth="1"/>
    <col min="8" max="8" width="11.42578125" style="83" customWidth="1"/>
    <col min="9" max="9" width="11.85546875" style="83" customWidth="1"/>
    <col min="10" max="11" width="11.7109375" style="83" customWidth="1"/>
    <col min="12" max="13" width="11" style="83" customWidth="1"/>
    <col min="14" max="14" width="8.7109375" style="83" customWidth="1"/>
    <col min="15" max="15" width="8.140625" style="83" customWidth="1"/>
    <col min="16" max="16" width="17.42578125" style="37" customWidth="1"/>
    <col min="17" max="18" width="10.85546875" style="38" customWidth="1"/>
    <col min="19" max="19" width="7.7109375" style="38" customWidth="1"/>
    <col min="20" max="20" width="9.5703125" style="19" bestFit="1" customWidth="1"/>
    <col min="21" max="16384" width="9.140625" style="19"/>
  </cols>
  <sheetData>
    <row r="2" spans="1:21">
      <c r="A2" s="125" t="s">
        <v>508</v>
      </c>
      <c r="B2" s="125"/>
      <c r="C2" s="125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21">
      <c r="A3" s="125" t="s">
        <v>531</v>
      </c>
      <c r="B3" s="125"/>
      <c r="C3" s="125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</row>
    <row r="4" spans="1:21">
      <c r="A4" s="144" t="s">
        <v>0</v>
      </c>
      <c r="B4" s="144" t="s">
        <v>1</v>
      </c>
      <c r="C4" s="138" t="s">
        <v>2</v>
      </c>
      <c r="D4" s="141" t="s">
        <v>3</v>
      </c>
      <c r="E4" s="142"/>
      <c r="F4" s="142"/>
      <c r="G4" s="142"/>
      <c r="H4" s="142"/>
      <c r="I4" s="142"/>
      <c r="J4" s="142"/>
      <c r="K4" s="142"/>
      <c r="L4" s="142"/>
      <c r="M4" s="143"/>
      <c r="N4" s="145" t="s">
        <v>4</v>
      </c>
      <c r="O4" s="146"/>
      <c r="P4" s="109" t="s">
        <v>215</v>
      </c>
      <c r="Q4" s="112" t="s">
        <v>216</v>
      </c>
      <c r="R4" s="112" t="s">
        <v>288</v>
      </c>
      <c r="S4" s="112" t="s">
        <v>289</v>
      </c>
    </row>
    <row r="5" spans="1:21" ht="11.25" customHeight="1">
      <c r="A5" s="144"/>
      <c r="B5" s="144"/>
      <c r="C5" s="139"/>
      <c r="D5" s="127" t="s">
        <v>5</v>
      </c>
      <c r="E5" s="128"/>
      <c r="F5" s="133" t="s">
        <v>6</v>
      </c>
      <c r="G5" s="133"/>
      <c r="H5" s="133"/>
      <c r="I5" s="133"/>
      <c r="J5" s="133"/>
      <c r="K5" s="133"/>
      <c r="L5" s="133"/>
      <c r="M5" s="133"/>
      <c r="N5" s="147"/>
      <c r="O5" s="148"/>
      <c r="P5" s="110"/>
      <c r="Q5" s="112"/>
      <c r="R5" s="112"/>
      <c r="S5" s="112"/>
    </row>
    <row r="6" spans="1:21" ht="9.75" customHeight="1">
      <c r="A6" s="144"/>
      <c r="B6" s="144"/>
      <c r="C6" s="139"/>
      <c r="D6" s="129"/>
      <c r="E6" s="130"/>
      <c r="F6" s="134" t="s">
        <v>7</v>
      </c>
      <c r="G6" s="135"/>
      <c r="H6" s="134" t="s">
        <v>8</v>
      </c>
      <c r="I6" s="135"/>
      <c r="J6" s="134" t="s">
        <v>9</v>
      </c>
      <c r="K6" s="135"/>
      <c r="L6" s="134" t="s">
        <v>10</v>
      </c>
      <c r="M6" s="135"/>
      <c r="N6" s="147"/>
      <c r="O6" s="148"/>
      <c r="P6" s="110"/>
      <c r="Q6" s="112"/>
      <c r="R6" s="112"/>
      <c r="S6" s="112"/>
    </row>
    <row r="7" spans="1:21" ht="28.5" customHeight="1">
      <c r="A7" s="144"/>
      <c r="B7" s="144"/>
      <c r="C7" s="139"/>
      <c r="D7" s="131"/>
      <c r="E7" s="132"/>
      <c r="F7" s="136"/>
      <c r="G7" s="137"/>
      <c r="H7" s="136"/>
      <c r="I7" s="137"/>
      <c r="J7" s="136"/>
      <c r="K7" s="137"/>
      <c r="L7" s="136"/>
      <c r="M7" s="137"/>
      <c r="N7" s="149"/>
      <c r="O7" s="150"/>
      <c r="P7" s="110"/>
      <c r="Q7" s="112"/>
      <c r="R7" s="112"/>
      <c r="S7" s="112"/>
    </row>
    <row r="8" spans="1:21" ht="30" customHeight="1">
      <c r="A8" s="144"/>
      <c r="B8" s="144"/>
      <c r="C8" s="140"/>
      <c r="D8" s="1" t="s">
        <v>12</v>
      </c>
      <c r="E8" s="1" t="s">
        <v>11</v>
      </c>
      <c r="F8" s="1" t="s">
        <v>12</v>
      </c>
      <c r="G8" s="1" t="s">
        <v>11</v>
      </c>
      <c r="H8" s="1" t="s">
        <v>12</v>
      </c>
      <c r="I8" s="1" t="s">
        <v>11</v>
      </c>
      <c r="J8" s="1" t="s">
        <v>12</v>
      </c>
      <c r="K8" s="1" t="s">
        <v>11</v>
      </c>
      <c r="L8" s="1" t="s">
        <v>12</v>
      </c>
      <c r="M8" s="1" t="s">
        <v>11</v>
      </c>
      <c r="N8" s="1" t="s">
        <v>12</v>
      </c>
      <c r="O8" s="1" t="s">
        <v>11</v>
      </c>
      <c r="P8" s="111"/>
      <c r="Q8" s="112"/>
      <c r="R8" s="112"/>
      <c r="S8" s="112"/>
    </row>
    <row r="9" spans="1:21" s="41" customFormat="1">
      <c r="A9" s="39">
        <v>1</v>
      </c>
      <c r="B9" s="40">
        <v>2</v>
      </c>
      <c r="C9" s="40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1">
        <v>10</v>
      </c>
      <c r="K9" s="21">
        <v>11</v>
      </c>
      <c r="L9" s="21">
        <v>12</v>
      </c>
      <c r="M9" s="21">
        <v>13</v>
      </c>
      <c r="N9" s="21">
        <v>14</v>
      </c>
      <c r="O9" s="21">
        <v>15</v>
      </c>
      <c r="P9" s="40">
        <v>16</v>
      </c>
      <c r="Q9" s="21">
        <v>17</v>
      </c>
      <c r="R9" s="21">
        <v>18</v>
      </c>
      <c r="S9" s="21">
        <v>19</v>
      </c>
    </row>
    <row r="10" spans="1:21" ht="50.25" customHeight="1">
      <c r="A10" s="7"/>
      <c r="B10" s="8" t="s">
        <v>542</v>
      </c>
      <c r="C10" s="6"/>
      <c r="D10" s="77">
        <f t="shared" ref="D10:M10" si="0">D11+D55+D77+D83+D97+D121+D128+D139+D150+D164+D181+D197</f>
        <v>1375779.6114399999</v>
      </c>
      <c r="E10" s="77">
        <f t="shared" si="0"/>
        <v>1280562.3</v>
      </c>
      <c r="F10" s="77">
        <f t="shared" si="0"/>
        <v>68036.926590000003</v>
      </c>
      <c r="G10" s="77">
        <f t="shared" si="0"/>
        <v>30741.46</v>
      </c>
      <c r="H10" s="77">
        <f t="shared" si="0"/>
        <v>700797.61615000002</v>
      </c>
      <c r="I10" s="77">
        <f t="shared" si="0"/>
        <v>662251.7300000001</v>
      </c>
      <c r="J10" s="77">
        <f t="shared" si="0"/>
        <v>593266.33869999996</v>
      </c>
      <c r="K10" s="77">
        <f t="shared" si="0"/>
        <v>569789.3600000001</v>
      </c>
      <c r="L10" s="77">
        <f t="shared" si="0"/>
        <v>14621.529999999999</v>
      </c>
      <c r="M10" s="77">
        <f t="shared" si="0"/>
        <v>17779.75</v>
      </c>
      <c r="N10" s="77">
        <v>100</v>
      </c>
      <c r="O10" s="77">
        <f>E10/D10*100</f>
        <v>93.079028744993693</v>
      </c>
      <c r="P10" s="12"/>
      <c r="Q10" s="2"/>
      <c r="R10" s="14"/>
      <c r="S10" s="2"/>
      <c r="T10" s="42"/>
    </row>
    <row r="11" spans="1:21" ht="97.5" customHeight="1">
      <c r="A11" s="43" t="s">
        <v>15</v>
      </c>
      <c r="B11" s="9" t="s">
        <v>13</v>
      </c>
      <c r="C11" s="44" t="s">
        <v>543</v>
      </c>
      <c r="D11" s="45">
        <f>D12+D21+D34+D44+D46+D50</f>
        <v>820218.20000000007</v>
      </c>
      <c r="E11" s="45">
        <f t="shared" ref="E11:M11" si="1">E12+E21+E34+E44+E46+E50</f>
        <v>807275.3</v>
      </c>
      <c r="F11" s="45">
        <f t="shared" si="1"/>
        <v>4677.5</v>
      </c>
      <c r="G11" s="45">
        <f t="shared" si="1"/>
        <v>4585.5</v>
      </c>
      <c r="H11" s="45">
        <f t="shared" si="1"/>
        <v>489007.19999999995</v>
      </c>
      <c r="I11" s="45">
        <f t="shared" si="1"/>
        <v>487256.50000000006</v>
      </c>
      <c r="J11" s="45">
        <f t="shared" si="1"/>
        <v>326532.5</v>
      </c>
      <c r="K11" s="45">
        <f t="shared" si="1"/>
        <v>315433.3</v>
      </c>
      <c r="L11" s="45">
        <f t="shared" si="1"/>
        <v>0</v>
      </c>
      <c r="M11" s="45">
        <f t="shared" si="1"/>
        <v>0</v>
      </c>
      <c r="N11" s="45">
        <v>100</v>
      </c>
      <c r="O11" s="45">
        <f>E11/D11*100</f>
        <v>98.422017458281218</v>
      </c>
      <c r="P11" s="46" t="s">
        <v>217</v>
      </c>
      <c r="Q11" s="47">
        <v>100</v>
      </c>
      <c r="R11" s="47">
        <v>99</v>
      </c>
      <c r="S11" s="47">
        <f>R11/Q11*100</f>
        <v>99</v>
      </c>
      <c r="T11" s="42"/>
      <c r="U11" s="42"/>
    </row>
    <row r="12" spans="1:21" ht="182.25" customHeight="1">
      <c r="A12" s="48" t="s">
        <v>16</v>
      </c>
      <c r="B12" s="10" t="s">
        <v>176</v>
      </c>
      <c r="C12" s="6" t="s">
        <v>543</v>
      </c>
      <c r="D12" s="108">
        <f t="shared" ref="D12:L12" si="2">D13+D14+D15+D16+D17+D18</f>
        <v>231280.6</v>
      </c>
      <c r="E12" s="108">
        <f>SUM(E13:E20)</f>
        <v>231141.30000000002</v>
      </c>
      <c r="F12" s="108">
        <f t="shared" si="2"/>
        <v>0</v>
      </c>
      <c r="G12" s="108">
        <f t="shared" si="2"/>
        <v>0</v>
      </c>
      <c r="H12" s="108">
        <f t="shared" si="2"/>
        <v>119737.9</v>
      </c>
      <c r="I12" s="108">
        <f t="shared" si="2"/>
        <v>119619.5</v>
      </c>
      <c r="J12" s="108">
        <f t="shared" si="2"/>
        <v>111542.7</v>
      </c>
      <c r="K12" s="108">
        <f t="shared" si="2"/>
        <v>111521.79999999999</v>
      </c>
      <c r="L12" s="77">
        <f t="shared" si="2"/>
        <v>0</v>
      </c>
      <c r="M12" s="77">
        <f>M13+M14+M15+M16+M17+M18</f>
        <v>0</v>
      </c>
      <c r="N12" s="77">
        <v>100</v>
      </c>
      <c r="O12" s="77">
        <f>E12/D12*100</f>
        <v>99.939770132038745</v>
      </c>
      <c r="P12" s="5" t="s">
        <v>319</v>
      </c>
      <c r="Q12" s="2">
        <v>100</v>
      </c>
      <c r="R12" s="2">
        <v>100</v>
      </c>
      <c r="S12" s="2">
        <f t="shared" ref="S12:S90" si="3">R12/Q12*100</f>
        <v>100</v>
      </c>
      <c r="T12" s="42"/>
      <c r="U12" s="42"/>
    </row>
    <row r="13" spans="1:21" ht="126" customHeight="1">
      <c r="A13" s="48" t="s">
        <v>17</v>
      </c>
      <c r="B13" s="5" t="s">
        <v>199</v>
      </c>
      <c r="C13" s="6" t="s">
        <v>543</v>
      </c>
      <c r="D13" s="108">
        <f t="shared" ref="D13:E20" si="4">F13+H13+J13+L13</f>
        <v>162242.1</v>
      </c>
      <c r="E13" s="108">
        <f t="shared" si="4"/>
        <v>162242</v>
      </c>
      <c r="F13" s="108">
        <v>0</v>
      </c>
      <c r="G13" s="108">
        <v>0</v>
      </c>
      <c r="H13" s="108">
        <v>116543.6</v>
      </c>
      <c r="I13" s="108">
        <v>116543.5</v>
      </c>
      <c r="J13" s="108">
        <v>45698.5</v>
      </c>
      <c r="K13" s="3">
        <v>45698.5</v>
      </c>
      <c r="L13" s="77">
        <v>0</v>
      </c>
      <c r="M13" s="77">
        <v>0</v>
      </c>
      <c r="N13" s="77">
        <v>100</v>
      </c>
      <c r="O13" s="77">
        <f>E13/D13*100</f>
        <v>99.999938363716936</v>
      </c>
      <c r="P13" s="5" t="s">
        <v>320</v>
      </c>
      <c r="Q13" s="4">
        <v>24394.69</v>
      </c>
      <c r="R13" s="2">
        <v>24394.69</v>
      </c>
      <c r="S13" s="2">
        <f t="shared" si="3"/>
        <v>100</v>
      </c>
    </row>
    <row r="14" spans="1:21" ht="90.75" customHeight="1">
      <c r="A14" s="48" t="s">
        <v>53</v>
      </c>
      <c r="B14" s="5" t="s">
        <v>200</v>
      </c>
      <c r="C14" s="6" t="s">
        <v>543</v>
      </c>
      <c r="D14" s="108">
        <f t="shared" si="4"/>
        <v>67210</v>
      </c>
      <c r="E14" s="108">
        <f t="shared" si="4"/>
        <v>67189.100000000006</v>
      </c>
      <c r="F14" s="108">
        <v>0</v>
      </c>
      <c r="G14" s="108">
        <v>0</v>
      </c>
      <c r="H14" s="108">
        <v>1780.2</v>
      </c>
      <c r="I14" s="108">
        <v>1780.2</v>
      </c>
      <c r="J14" s="108">
        <f>50849.9+14579.9</f>
        <v>65429.8</v>
      </c>
      <c r="K14" s="108">
        <f>50928.9+14480</f>
        <v>65408.9</v>
      </c>
      <c r="L14" s="77"/>
      <c r="M14" s="77"/>
      <c r="N14" s="77">
        <v>100</v>
      </c>
      <c r="O14" s="77">
        <f>E14/D14*100</f>
        <v>99.968903436988555</v>
      </c>
      <c r="P14" s="5" t="s">
        <v>218</v>
      </c>
      <c r="Q14" s="2">
        <v>100</v>
      </c>
      <c r="R14" s="2">
        <v>100</v>
      </c>
      <c r="S14" s="2">
        <f t="shared" si="3"/>
        <v>100</v>
      </c>
    </row>
    <row r="15" spans="1:21" ht="65.25" customHeight="1">
      <c r="A15" s="48" t="s">
        <v>54</v>
      </c>
      <c r="B15" s="5" t="s">
        <v>201</v>
      </c>
      <c r="C15" s="6" t="s">
        <v>543</v>
      </c>
      <c r="D15" s="108">
        <f t="shared" si="4"/>
        <v>0</v>
      </c>
      <c r="E15" s="108">
        <f t="shared" si="4"/>
        <v>0</v>
      </c>
      <c r="F15" s="108">
        <v>0</v>
      </c>
      <c r="G15" s="108">
        <v>0</v>
      </c>
      <c r="H15" s="108">
        <v>0</v>
      </c>
      <c r="I15" s="108">
        <v>0</v>
      </c>
      <c r="J15" s="108">
        <v>0</v>
      </c>
      <c r="K15" s="108">
        <v>0</v>
      </c>
      <c r="L15" s="77">
        <v>0</v>
      </c>
      <c r="M15" s="77">
        <v>0</v>
      </c>
      <c r="N15" s="77">
        <v>0</v>
      </c>
      <c r="O15" s="77">
        <v>0</v>
      </c>
      <c r="P15" s="5" t="s">
        <v>321</v>
      </c>
      <c r="Q15" s="2">
        <v>100</v>
      </c>
      <c r="R15" s="2">
        <v>100</v>
      </c>
      <c r="S15" s="2">
        <f t="shared" si="3"/>
        <v>100</v>
      </c>
    </row>
    <row r="16" spans="1:21" ht="73.5" customHeight="1">
      <c r="A16" s="48" t="s">
        <v>55</v>
      </c>
      <c r="B16" s="5" t="s">
        <v>202</v>
      </c>
      <c r="C16" s="6" t="s">
        <v>543</v>
      </c>
      <c r="D16" s="108">
        <f t="shared" si="4"/>
        <v>0</v>
      </c>
      <c r="E16" s="108">
        <f t="shared" si="4"/>
        <v>0</v>
      </c>
      <c r="F16" s="108">
        <v>0</v>
      </c>
      <c r="G16" s="108">
        <v>0</v>
      </c>
      <c r="H16" s="108">
        <v>0</v>
      </c>
      <c r="I16" s="108">
        <v>0</v>
      </c>
      <c r="J16" s="108">
        <v>0</v>
      </c>
      <c r="K16" s="108">
        <v>0</v>
      </c>
      <c r="L16" s="77">
        <v>0</v>
      </c>
      <c r="M16" s="77">
        <v>0</v>
      </c>
      <c r="N16" s="77">
        <v>100</v>
      </c>
      <c r="O16" s="77">
        <v>0</v>
      </c>
      <c r="P16" s="5" t="s">
        <v>219</v>
      </c>
      <c r="Q16" s="2">
        <v>100</v>
      </c>
      <c r="R16" s="2">
        <v>100</v>
      </c>
      <c r="S16" s="2">
        <f t="shared" si="3"/>
        <v>100</v>
      </c>
    </row>
    <row r="17" spans="1:21" ht="66" customHeight="1">
      <c r="A17" s="48" t="s">
        <v>56</v>
      </c>
      <c r="B17" s="5" t="s">
        <v>183</v>
      </c>
      <c r="C17" s="6" t="s">
        <v>543</v>
      </c>
      <c r="D17" s="108">
        <f t="shared" si="4"/>
        <v>537.6</v>
      </c>
      <c r="E17" s="108">
        <f t="shared" si="4"/>
        <v>537.6</v>
      </c>
      <c r="F17" s="108">
        <v>0</v>
      </c>
      <c r="G17" s="108">
        <v>0</v>
      </c>
      <c r="H17" s="108">
        <v>123.2</v>
      </c>
      <c r="I17" s="108">
        <v>123.2</v>
      </c>
      <c r="J17" s="108">
        <f>411.9+2.5</f>
        <v>414.4</v>
      </c>
      <c r="K17" s="108">
        <v>414.4</v>
      </c>
      <c r="L17" s="77"/>
      <c r="M17" s="77">
        <v>0</v>
      </c>
      <c r="N17" s="77">
        <v>100</v>
      </c>
      <c r="O17" s="77">
        <f>E17/D17*100</f>
        <v>100</v>
      </c>
      <c r="P17" s="5" t="s">
        <v>220</v>
      </c>
      <c r="Q17" s="2">
        <v>100</v>
      </c>
      <c r="R17" s="2">
        <v>100</v>
      </c>
      <c r="S17" s="2">
        <f t="shared" si="3"/>
        <v>100</v>
      </c>
    </row>
    <row r="18" spans="1:21" ht="120.75" customHeight="1">
      <c r="A18" s="48" t="s">
        <v>177</v>
      </c>
      <c r="B18" s="5" t="s">
        <v>203</v>
      </c>
      <c r="C18" s="6" t="s">
        <v>543</v>
      </c>
      <c r="D18" s="108">
        <f t="shared" si="4"/>
        <v>1290.9000000000001</v>
      </c>
      <c r="E18" s="108">
        <f t="shared" si="4"/>
        <v>1172.5999999999999</v>
      </c>
      <c r="F18" s="108">
        <v>0</v>
      </c>
      <c r="G18" s="108">
        <v>0</v>
      </c>
      <c r="H18" s="108">
        <v>1290.9000000000001</v>
      </c>
      <c r="I18" s="108">
        <v>1172.5999999999999</v>
      </c>
      <c r="J18" s="108">
        <v>0</v>
      </c>
      <c r="K18" s="108">
        <v>0</v>
      </c>
      <c r="L18" s="77">
        <v>0</v>
      </c>
      <c r="M18" s="77">
        <v>0</v>
      </c>
      <c r="N18" s="77">
        <v>100</v>
      </c>
      <c r="O18" s="77">
        <f>E18/D18*100</f>
        <v>90.835850956696859</v>
      </c>
      <c r="P18" s="5" t="s">
        <v>518</v>
      </c>
      <c r="Q18" s="2">
        <v>100</v>
      </c>
      <c r="R18" s="2">
        <v>100</v>
      </c>
      <c r="S18" s="2">
        <f t="shared" si="3"/>
        <v>100</v>
      </c>
    </row>
    <row r="19" spans="1:21" ht="87" hidden="1" customHeight="1">
      <c r="A19" s="48" t="s">
        <v>390</v>
      </c>
      <c r="B19" s="5" t="s">
        <v>391</v>
      </c>
      <c r="C19" s="6" t="s">
        <v>450</v>
      </c>
      <c r="D19" s="108">
        <f t="shared" si="4"/>
        <v>0</v>
      </c>
      <c r="E19" s="108">
        <f t="shared" si="4"/>
        <v>0</v>
      </c>
      <c r="F19" s="108">
        <v>0</v>
      </c>
      <c r="G19" s="108">
        <v>0</v>
      </c>
      <c r="H19" s="108">
        <v>0</v>
      </c>
      <c r="I19" s="108">
        <v>0</v>
      </c>
      <c r="J19" s="108">
        <v>0</v>
      </c>
      <c r="K19" s="108">
        <v>0</v>
      </c>
      <c r="L19" s="77">
        <v>0</v>
      </c>
      <c r="M19" s="77">
        <v>0</v>
      </c>
      <c r="N19" s="77">
        <v>0</v>
      </c>
      <c r="O19" s="77">
        <v>0</v>
      </c>
      <c r="P19" s="5" t="s">
        <v>218</v>
      </c>
      <c r="Q19" s="2">
        <v>100</v>
      </c>
      <c r="R19" s="2">
        <v>100</v>
      </c>
      <c r="S19" s="2">
        <f>R19/Q19*100</f>
        <v>100</v>
      </c>
    </row>
    <row r="20" spans="1:21" ht="93.75" hidden="1" customHeight="1">
      <c r="A20" s="48" t="s">
        <v>392</v>
      </c>
      <c r="B20" s="5" t="s">
        <v>394</v>
      </c>
      <c r="C20" s="6" t="s">
        <v>450</v>
      </c>
      <c r="D20" s="108">
        <f t="shared" si="4"/>
        <v>0</v>
      </c>
      <c r="E20" s="108">
        <f t="shared" si="4"/>
        <v>0</v>
      </c>
      <c r="F20" s="108">
        <v>0</v>
      </c>
      <c r="G20" s="108">
        <v>0</v>
      </c>
      <c r="H20" s="108">
        <v>0</v>
      </c>
      <c r="I20" s="108">
        <v>0</v>
      </c>
      <c r="J20" s="108">
        <v>0</v>
      </c>
      <c r="K20" s="108">
        <v>0</v>
      </c>
      <c r="L20" s="77">
        <v>0</v>
      </c>
      <c r="M20" s="77">
        <v>0</v>
      </c>
      <c r="N20" s="77">
        <v>0</v>
      </c>
      <c r="O20" s="77">
        <v>0</v>
      </c>
      <c r="P20" s="5" t="s">
        <v>218</v>
      </c>
      <c r="Q20" s="2">
        <v>100</v>
      </c>
      <c r="R20" s="2">
        <v>100</v>
      </c>
      <c r="S20" s="2">
        <f>R20/Q20*100</f>
        <v>100</v>
      </c>
    </row>
    <row r="21" spans="1:21" ht="101.25" customHeight="1">
      <c r="A21" s="48" t="s">
        <v>57</v>
      </c>
      <c r="B21" s="10" t="s">
        <v>18</v>
      </c>
      <c r="C21" s="6" t="s">
        <v>543</v>
      </c>
      <c r="D21" s="108">
        <f>D22+D25+D26+D27+D28+D29+D30+D31+D32+D33</f>
        <v>488574.20000000007</v>
      </c>
      <c r="E21" s="108">
        <f>E22+E25+E26+E27+E28+E29+E30+E31+E32+E33</f>
        <v>475892.9</v>
      </c>
      <c r="F21" s="108">
        <f t="shared" ref="F21:M21" si="5">F22+F25+F26+F27+F28+F29+F30+F31+F32+F33</f>
        <v>4677.5</v>
      </c>
      <c r="G21" s="108">
        <f t="shared" si="5"/>
        <v>4585.5</v>
      </c>
      <c r="H21" s="108">
        <f t="shared" si="5"/>
        <v>361645.39999999997</v>
      </c>
      <c r="I21" s="108">
        <f t="shared" si="5"/>
        <v>360013.10000000003</v>
      </c>
      <c r="J21" s="108">
        <f t="shared" si="5"/>
        <v>122251.3</v>
      </c>
      <c r="K21" s="108">
        <f t="shared" si="5"/>
        <v>111294.3</v>
      </c>
      <c r="L21" s="77">
        <f t="shared" si="5"/>
        <v>0</v>
      </c>
      <c r="M21" s="77">
        <f t="shared" si="5"/>
        <v>0</v>
      </c>
      <c r="N21" s="77">
        <v>100</v>
      </c>
      <c r="O21" s="77">
        <f>E21/D21*100</f>
        <v>97.404427004127513</v>
      </c>
      <c r="P21" s="5" t="s">
        <v>217</v>
      </c>
      <c r="Q21" s="2">
        <v>100</v>
      </c>
      <c r="R21" s="2">
        <v>99</v>
      </c>
      <c r="S21" s="2">
        <f t="shared" si="3"/>
        <v>99</v>
      </c>
      <c r="T21" s="42"/>
      <c r="U21" s="42"/>
    </row>
    <row r="22" spans="1:21" ht="121.5" customHeight="1">
      <c r="A22" s="48" t="s">
        <v>58</v>
      </c>
      <c r="B22" s="5" t="s">
        <v>204</v>
      </c>
      <c r="C22" s="6" t="s">
        <v>543</v>
      </c>
      <c r="D22" s="108">
        <f t="shared" ref="D22:E22" si="6">F22+H22+J22+L22</f>
        <v>278847.80000000005</v>
      </c>
      <c r="E22" s="108">
        <f t="shared" si="6"/>
        <v>278847.80000000005</v>
      </c>
      <c r="F22" s="108">
        <v>0</v>
      </c>
      <c r="G22" s="108">
        <v>0</v>
      </c>
      <c r="H22" s="108">
        <v>278815.90000000002</v>
      </c>
      <c r="I22" s="3">
        <v>278815.90000000002</v>
      </c>
      <c r="J22" s="108">
        <v>31.9</v>
      </c>
      <c r="K22" s="108">
        <v>31.9</v>
      </c>
      <c r="L22" s="77"/>
      <c r="M22" s="77">
        <v>0</v>
      </c>
      <c r="N22" s="77">
        <v>100</v>
      </c>
      <c r="O22" s="77">
        <f>E22/D22*100</f>
        <v>100</v>
      </c>
      <c r="P22" s="5" t="s">
        <v>221</v>
      </c>
      <c r="Q22" s="4">
        <v>28733.13</v>
      </c>
      <c r="R22" s="2">
        <v>28733.13</v>
      </c>
      <c r="S22" s="2">
        <f t="shared" si="3"/>
        <v>100</v>
      </c>
    </row>
    <row r="23" spans="1:21" ht="39" hidden="1" customHeight="1">
      <c r="A23" s="48" t="s">
        <v>528</v>
      </c>
      <c r="B23" s="5" t="s">
        <v>530</v>
      </c>
      <c r="C23" s="6" t="s">
        <v>450</v>
      </c>
      <c r="D23" s="108">
        <f t="shared" ref="D23" si="7">F23+H23+J23+L23</f>
        <v>0</v>
      </c>
      <c r="E23" s="108">
        <f t="shared" ref="E23" si="8">G23+I23+K23+M23</f>
        <v>0</v>
      </c>
      <c r="F23" s="108">
        <v>0</v>
      </c>
      <c r="G23" s="108">
        <v>0</v>
      </c>
      <c r="H23" s="108">
        <v>0</v>
      </c>
      <c r="I23" s="3">
        <v>0</v>
      </c>
      <c r="J23" s="108">
        <v>0</v>
      </c>
      <c r="K23" s="108">
        <v>0</v>
      </c>
      <c r="L23" s="77">
        <v>0</v>
      </c>
      <c r="M23" s="77">
        <v>0</v>
      </c>
      <c r="N23" s="77">
        <v>0</v>
      </c>
      <c r="O23" s="77">
        <v>0</v>
      </c>
      <c r="P23" s="5"/>
      <c r="Q23" s="4">
        <v>0</v>
      </c>
      <c r="R23" s="2">
        <v>0</v>
      </c>
      <c r="S23" s="2">
        <v>0</v>
      </c>
    </row>
    <row r="24" spans="1:21" ht="90" hidden="1" customHeight="1">
      <c r="A24" s="48" t="s">
        <v>529</v>
      </c>
      <c r="B24" s="5" t="s">
        <v>505</v>
      </c>
      <c r="C24" s="6" t="s">
        <v>450</v>
      </c>
      <c r="D24" s="108">
        <f>F24+H24+J24+L24</f>
        <v>0</v>
      </c>
      <c r="E24" s="108">
        <f>G24+I24+K24+M24</f>
        <v>0</v>
      </c>
      <c r="F24" s="108">
        <v>0</v>
      </c>
      <c r="G24" s="108">
        <v>0</v>
      </c>
      <c r="H24" s="108"/>
      <c r="I24" s="3"/>
      <c r="J24" s="108"/>
      <c r="K24" s="108"/>
      <c r="L24" s="77">
        <v>0</v>
      </c>
      <c r="M24" s="77">
        <v>0</v>
      </c>
      <c r="N24" s="77"/>
      <c r="O24" s="77">
        <v>0</v>
      </c>
      <c r="P24" s="5" t="s">
        <v>506</v>
      </c>
      <c r="Q24" s="4"/>
      <c r="R24" s="2"/>
      <c r="S24" s="2"/>
    </row>
    <row r="25" spans="1:21" ht="50.25" customHeight="1">
      <c r="A25" s="48" t="s">
        <v>59</v>
      </c>
      <c r="B25" s="5" t="s">
        <v>205</v>
      </c>
      <c r="C25" s="6" t="s">
        <v>544</v>
      </c>
      <c r="D25" s="108">
        <f t="shared" ref="D25:D33" si="9">F25+H25+J25+L25</f>
        <v>115910.70000000001</v>
      </c>
      <c r="E25" s="108">
        <f t="shared" ref="E25:E33" si="10">G25+I25+K25+M25</f>
        <v>105281.1</v>
      </c>
      <c r="F25" s="108">
        <v>0</v>
      </c>
      <c r="G25" s="108">
        <v>0</v>
      </c>
      <c r="H25" s="108">
        <v>4157.1000000000004</v>
      </c>
      <c r="I25" s="108">
        <v>4157.1000000000004</v>
      </c>
      <c r="J25" s="108">
        <f>89944.6+10492.2+11316.8</f>
        <v>111753.60000000001</v>
      </c>
      <c r="K25" s="108">
        <f>93166.6+7957.4</f>
        <v>101124</v>
      </c>
      <c r="L25" s="77"/>
      <c r="M25" s="77"/>
      <c r="N25" s="77">
        <v>100</v>
      </c>
      <c r="O25" s="77">
        <f>E25/D25*100</f>
        <v>90.829492014110855</v>
      </c>
      <c r="P25" s="5" t="s">
        <v>222</v>
      </c>
      <c r="Q25" s="2">
        <v>100</v>
      </c>
      <c r="R25" s="2">
        <v>100</v>
      </c>
      <c r="S25" s="2">
        <f>R25/Q25*100</f>
        <v>100</v>
      </c>
    </row>
    <row r="26" spans="1:21" ht="64.5" customHeight="1">
      <c r="A26" s="48" t="s">
        <v>60</v>
      </c>
      <c r="B26" s="5" t="s">
        <v>206</v>
      </c>
      <c r="C26" s="6" t="s">
        <v>543</v>
      </c>
      <c r="D26" s="108">
        <f t="shared" si="9"/>
        <v>0</v>
      </c>
      <c r="E26" s="108">
        <f t="shared" si="10"/>
        <v>0</v>
      </c>
      <c r="F26" s="108">
        <v>0</v>
      </c>
      <c r="G26" s="108">
        <v>0</v>
      </c>
      <c r="H26" s="108">
        <v>0</v>
      </c>
      <c r="I26" s="108">
        <v>0</v>
      </c>
      <c r="J26" s="108">
        <v>0</v>
      </c>
      <c r="K26" s="108">
        <v>0</v>
      </c>
      <c r="L26" s="77">
        <v>0</v>
      </c>
      <c r="M26" s="77">
        <v>0</v>
      </c>
      <c r="N26" s="77">
        <v>0</v>
      </c>
      <c r="O26" s="77">
        <v>0</v>
      </c>
      <c r="P26" s="5" t="s">
        <v>227</v>
      </c>
      <c r="Q26" s="2">
        <v>100</v>
      </c>
      <c r="R26" s="2">
        <v>100</v>
      </c>
      <c r="S26" s="2">
        <v>0</v>
      </c>
    </row>
    <row r="27" spans="1:21" ht="48.75" customHeight="1">
      <c r="A27" s="48" t="s">
        <v>61</v>
      </c>
      <c r="B27" s="5" t="s">
        <v>207</v>
      </c>
      <c r="C27" s="6" t="s">
        <v>543</v>
      </c>
      <c r="D27" s="108">
        <f t="shared" si="9"/>
        <v>59076.4</v>
      </c>
      <c r="E27" s="108">
        <f t="shared" si="10"/>
        <v>57445.9</v>
      </c>
      <c r="F27" s="108">
        <v>0</v>
      </c>
      <c r="G27" s="108">
        <v>0</v>
      </c>
      <c r="H27" s="108">
        <v>58338.8</v>
      </c>
      <c r="I27" s="108">
        <v>56708.3</v>
      </c>
      <c r="J27" s="108">
        <v>737.6</v>
      </c>
      <c r="K27" s="108">
        <v>737.6</v>
      </c>
      <c r="L27" s="77">
        <v>0</v>
      </c>
      <c r="M27" s="77">
        <v>0</v>
      </c>
      <c r="N27" s="77">
        <v>100</v>
      </c>
      <c r="O27" s="77">
        <v>0</v>
      </c>
      <c r="P27" s="5" t="s">
        <v>223</v>
      </c>
      <c r="Q27" s="2">
        <v>100</v>
      </c>
      <c r="R27" s="2">
        <v>100</v>
      </c>
      <c r="S27" s="2">
        <f>R27/Q27*100</f>
        <v>100</v>
      </c>
    </row>
    <row r="28" spans="1:21" ht="61.5" customHeight="1">
      <c r="A28" s="48" t="s">
        <v>504</v>
      </c>
      <c r="B28" s="5" t="s">
        <v>184</v>
      </c>
      <c r="C28" s="6" t="s">
        <v>543</v>
      </c>
      <c r="D28" s="108">
        <f t="shared" si="9"/>
        <v>24263</v>
      </c>
      <c r="E28" s="108">
        <f t="shared" si="10"/>
        <v>25144.5</v>
      </c>
      <c r="F28" s="108">
        <v>0</v>
      </c>
      <c r="G28" s="108">
        <v>0</v>
      </c>
      <c r="H28" s="108">
        <v>17580.099999999999</v>
      </c>
      <c r="I28" s="108">
        <v>18145.400000000001</v>
      </c>
      <c r="J28" s="108">
        <f>5367+1315.9</f>
        <v>6682.9</v>
      </c>
      <c r="K28" s="108">
        <v>6999.1</v>
      </c>
      <c r="L28" s="77"/>
      <c r="M28" s="77">
        <v>0</v>
      </c>
      <c r="N28" s="77">
        <v>100</v>
      </c>
      <c r="O28" s="77">
        <f>E28/D28*100</f>
        <v>103.63310390306228</v>
      </c>
      <c r="P28" s="5" t="s">
        <v>220</v>
      </c>
      <c r="Q28" s="2">
        <v>100</v>
      </c>
      <c r="R28" s="2">
        <v>100</v>
      </c>
      <c r="S28" s="2">
        <f>R28/Q28*100</f>
        <v>100</v>
      </c>
    </row>
    <row r="29" spans="1:21" ht="74.25" customHeight="1">
      <c r="A29" s="48" t="s">
        <v>62</v>
      </c>
      <c r="B29" s="5" t="s">
        <v>208</v>
      </c>
      <c r="C29" s="6" t="s">
        <v>543</v>
      </c>
      <c r="D29" s="108">
        <f t="shared" si="9"/>
        <v>4838.6000000000004</v>
      </c>
      <c r="E29" s="108">
        <f t="shared" si="10"/>
        <v>3630.7</v>
      </c>
      <c r="F29" s="108">
        <v>0</v>
      </c>
      <c r="G29" s="108">
        <v>0</v>
      </c>
      <c r="H29" s="108">
        <v>2419.3000000000002</v>
      </c>
      <c r="I29" s="108">
        <v>1854</v>
      </c>
      <c r="J29" s="108">
        <v>2419.3000000000002</v>
      </c>
      <c r="K29" s="108">
        <v>1776.7</v>
      </c>
      <c r="L29" s="77">
        <v>0</v>
      </c>
      <c r="M29" s="77">
        <v>0</v>
      </c>
      <c r="N29" s="77">
        <v>100</v>
      </c>
      <c r="O29" s="77">
        <f>E29/D29*100</f>
        <v>75.036167486463015</v>
      </c>
      <c r="P29" s="5" t="s">
        <v>224</v>
      </c>
      <c r="Q29" s="2">
        <v>90.9</v>
      </c>
      <c r="R29" s="2">
        <v>91.6</v>
      </c>
      <c r="S29" s="2">
        <f>R29/Q29*100</f>
        <v>100.77007700770075</v>
      </c>
    </row>
    <row r="30" spans="1:21" ht="54.75" customHeight="1">
      <c r="A30" s="49" t="s">
        <v>63</v>
      </c>
      <c r="B30" s="5" t="s">
        <v>393</v>
      </c>
      <c r="C30" s="6" t="s">
        <v>543</v>
      </c>
      <c r="D30" s="108">
        <f t="shared" si="9"/>
        <v>0</v>
      </c>
      <c r="E30" s="108">
        <f t="shared" si="10"/>
        <v>0</v>
      </c>
      <c r="F30" s="108">
        <v>0</v>
      </c>
      <c r="G30" s="108">
        <v>0</v>
      </c>
      <c r="H30" s="108">
        <v>0</v>
      </c>
      <c r="I30" s="108">
        <v>0</v>
      </c>
      <c r="J30" s="108">
        <v>0</v>
      </c>
      <c r="K30" s="108">
        <v>0</v>
      </c>
      <c r="L30" s="77">
        <v>0</v>
      </c>
      <c r="M30" s="77">
        <v>0</v>
      </c>
      <c r="N30" s="77">
        <v>0</v>
      </c>
      <c r="O30" s="77">
        <v>0</v>
      </c>
      <c r="P30" s="5" t="s">
        <v>222</v>
      </c>
      <c r="Q30" s="2">
        <v>100</v>
      </c>
      <c r="R30" s="2">
        <v>100</v>
      </c>
      <c r="S30" s="2">
        <v>0</v>
      </c>
    </row>
    <row r="31" spans="1:21" ht="51" customHeight="1">
      <c r="A31" s="49" t="s">
        <v>64</v>
      </c>
      <c r="B31" s="5" t="s">
        <v>394</v>
      </c>
      <c r="C31" s="6" t="s">
        <v>543</v>
      </c>
      <c r="D31" s="108">
        <f t="shared" si="9"/>
        <v>575.79999999999995</v>
      </c>
      <c r="E31" s="108">
        <f t="shared" si="10"/>
        <v>575.79999999999995</v>
      </c>
      <c r="F31" s="108">
        <v>0</v>
      </c>
      <c r="G31" s="108">
        <v>0</v>
      </c>
      <c r="H31" s="108">
        <v>0</v>
      </c>
      <c r="I31" s="108">
        <v>0</v>
      </c>
      <c r="J31" s="108">
        <v>575.79999999999995</v>
      </c>
      <c r="K31" s="108">
        <v>575.79999999999995</v>
      </c>
      <c r="L31" s="77">
        <v>0</v>
      </c>
      <c r="M31" s="77">
        <v>0</v>
      </c>
      <c r="N31" s="77">
        <v>0</v>
      </c>
      <c r="O31" s="77">
        <v>0</v>
      </c>
      <c r="P31" s="5" t="s">
        <v>222</v>
      </c>
      <c r="Q31" s="2">
        <v>100</v>
      </c>
      <c r="R31" s="2">
        <v>100</v>
      </c>
      <c r="S31" s="2">
        <v>0</v>
      </c>
    </row>
    <row r="32" spans="1:21" ht="51" customHeight="1">
      <c r="A32" s="49" t="s">
        <v>535</v>
      </c>
      <c r="B32" s="5" t="s">
        <v>533</v>
      </c>
      <c r="C32" s="6" t="s">
        <v>543</v>
      </c>
      <c r="D32" s="108">
        <f t="shared" si="9"/>
        <v>3243.8999999999996</v>
      </c>
      <c r="E32" s="108">
        <f t="shared" si="10"/>
        <v>3149.1</v>
      </c>
      <c r="F32" s="108">
        <v>3147.5</v>
      </c>
      <c r="G32" s="108">
        <v>3055.5</v>
      </c>
      <c r="H32" s="108">
        <v>64.2</v>
      </c>
      <c r="I32" s="108">
        <v>62.4</v>
      </c>
      <c r="J32" s="108">
        <v>32.200000000000003</v>
      </c>
      <c r="K32" s="108">
        <v>31.2</v>
      </c>
      <c r="L32" s="77"/>
      <c r="M32" s="77"/>
      <c r="N32" s="77"/>
      <c r="O32" s="77"/>
      <c r="P32" s="5" t="s">
        <v>222</v>
      </c>
      <c r="Q32" s="2">
        <v>100</v>
      </c>
      <c r="R32" s="2">
        <v>100</v>
      </c>
      <c r="S32" s="2"/>
    </row>
    <row r="33" spans="1:21" ht="51" customHeight="1">
      <c r="A33" s="49" t="s">
        <v>536</v>
      </c>
      <c r="B33" s="5" t="s">
        <v>534</v>
      </c>
      <c r="C33" s="6" t="s">
        <v>543</v>
      </c>
      <c r="D33" s="108">
        <f t="shared" si="9"/>
        <v>1818</v>
      </c>
      <c r="E33" s="108">
        <f t="shared" si="10"/>
        <v>1818</v>
      </c>
      <c r="F33" s="108">
        <v>1530</v>
      </c>
      <c r="G33" s="108">
        <v>1530</v>
      </c>
      <c r="H33" s="108">
        <v>270</v>
      </c>
      <c r="I33" s="108">
        <v>270</v>
      </c>
      <c r="J33" s="108">
        <v>18</v>
      </c>
      <c r="K33" s="108">
        <v>18</v>
      </c>
      <c r="L33" s="77"/>
      <c r="M33" s="77"/>
      <c r="N33" s="77"/>
      <c r="O33" s="77"/>
      <c r="P33" s="5" t="s">
        <v>222</v>
      </c>
      <c r="Q33" s="2">
        <v>100</v>
      </c>
      <c r="R33" s="2">
        <v>100</v>
      </c>
      <c r="S33" s="2"/>
    </row>
    <row r="34" spans="1:21" ht="119.25" customHeight="1">
      <c r="A34" s="7" t="s">
        <v>65</v>
      </c>
      <c r="B34" s="10" t="s">
        <v>209</v>
      </c>
      <c r="C34" s="6" t="s">
        <v>543</v>
      </c>
      <c r="D34" s="108">
        <f t="shared" ref="D34:L34" si="11">D35+D36+D37+D38+D39+D40</f>
        <v>59853.700000000004</v>
      </c>
      <c r="E34" s="108">
        <f t="shared" si="11"/>
        <v>59735.200000000004</v>
      </c>
      <c r="F34" s="108">
        <f t="shared" si="11"/>
        <v>0</v>
      </c>
      <c r="G34" s="108">
        <f t="shared" si="11"/>
        <v>0</v>
      </c>
      <c r="H34" s="108">
        <f t="shared" si="11"/>
        <v>0</v>
      </c>
      <c r="I34" s="108">
        <f>I35+I36+I37+I38+I39+I40</f>
        <v>0</v>
      </c>
      <c r="J34" s="108">
        <f>J35+J36+J37+J38+J39+J40</f>
        <v>59852.700000000004</v>
      </c>
      <c r="K34" s="108">
        <f t="shared" si="11"/>
        <v>59735.200000000004</v>
      </c>
      <c r="L34" s="77">
        <f t="shared" si="11"/>
        <v>0</v>
      </c>
      <c r="M34" s="77">
        <f>M35+M36+M37+M38+M39+M40</f>
        <v>0</v>
      </c>
      <c r="N34" s="77">
        <v>100</v>
      </c>
      <c r="O34" s="77">
        <f>E34/D34*100</f>
        <v>99.802017252066292</v>
      </c>
      <c r="P34" s="5" t="s">
        <v>225</v>
      </c>
      <c r="Q34" s="2">
        <v>75</v>
      </c>
      <c r="R34" s="2">
        <v>75</v>
      </c>
      <c r="S34" s="2">
        <f t="shared" si="3"/>
        <v>100</v>
      </c>
      <c r="T34" s="42"/>
      <c r="U34" s="42"/>
    </row>
    <row r="35" spans="1:21" ht="113.25" customHeight="1">
      <c r="A35" s="7" t="s">
        <v>92</v>
      </c>
      <c r="B35" s="5" t="s">
        <v>132</v>
      </c>
      <c r="C35" s="6" t="s">
        <v>543</v>
      </c>
      <c r="D35" s="108">
        <f t="shared" ref="D35:E43" si="12">F35+H35+J35+L35</f>
        <v>46532.9</v>
      </c>
      <c r="E35" s="108">
        <f t="shared" si="12"/>
        <v>46511.8</v>
      </c>
      <c r="F35" s="108">
        <v>0</v>
      </c>
      <c r="G35" s="108">
        <v>0</v>
      </c>
      <c r="H35" s="108">
        <v>0</v>
      </c>
      <c r="I35" s="108">
        <v>0</v>
      </c>
      <c r="J35" s="108">
        <f>46504.4+28.5</f>
        <v>46532.9</v>
      </c>
      <c r="K35" s="108">
        <v>46511.8</v>
      </c>
      <c r="L35" s="77"/>
      <c r="M35" s="77">
        <v>0</v>
      </c>
      <c r="N35" s="77">
        <v>100</v>
      </c>
      <c r="O35" s="77">
        <f>E35/D35*100</f>
        <v>99.954655738198142</v>
      </c>
      <c r="P35" s="5" t="s">
        <v>532</v>
      </c>
      <c r="Q35" s="2">
        <v>27773.14</v>
      </c>
      <c r="R35" s="15">
        <v>27773.14</v>
      </c>
      <c r="S35" s="2">
        <f t="shared" si="3"/>
        <v>100</v>
      </c>
    </row>
    <row r="36" spans="1:21" ht="88.5" customHeight="1">
      <c r="A36" s="7" t="s">
        <v>93</v>
      </c>
      <c r="B36" s="5" t="s">
        <v>210</v>
      </c>
      <c r="C36" s="6" t="s">
        <v>450</v>
      </c>
      <c r="D36" s="108">
        <v>8048.8</v>
      </c>
      <c r="E36" s="108">
        <f t="shared" si="12"/>
        <v>7960</v>
      </c>
      <c r="F36" s="108">
        <v>0</v>
      </c>
      <c r="G36" s="108">
        <v>0</v>
      </c>
      <c r="H36" s="108">
        <v>0</v>
      </c>
      <c r="I36" s="108">
        <v>0</v>
      </c>
      <c r="J36" s="108">
        <f>7774.8+273</f>
        <v>8047.8</v>
      </c>
      <c r="K36" s="108">
        <f>7959.1+0.9</f>
        <v>7960</v>
      </c>
      <c r="L36" s="77"/>
      <c r="M36" s="77"/>
      <c r="N36" s="77">
        <v>100</v>
      </c>
      <c r="O36" s="77">
        <f>E36/D36*100</f>
        <v>98.896729947321333</v>
      </c>
      <c r="P36" s="5" t="s">
        <v>226</v>
      </c>
      <c r="Q36" s="2">
        <v>100</v>
      </c>
      <c r="R36" s="2">
        <v>100</v>
      </c>
      <c r="S36" s="2">
        <f t="shared" si="3"/>
        <v>100</v>
      </c>
    </row>
    <row r="37" spans="1:21" ht="53.25" customHeight="1">
      <c r="A37" s="7" t="s">
        <v>94</v>
      </c>
      <c r="B37" s="5" t="s">
        <v>211</v>
      </c>
      <c r="C37" s="6" t="s">
        <v>450</v>
      </c>
      <c r="D37" s="108">
        <f t="shared" si="12"/>
        <v>0</v>
      </c>
      <c r="E37" s="108">
        <f t="shared" si="12"/>
        <v>0</v>
      </c>
      <c r="F37" s="108">
        <v>0</v>
      </c>
      <c r="G37" s="108">
        <v>0</v>
      </c>
      <c r="H37" s="108">
        <v>0</v>
      </c>
      <c r="I37" s="108">
        <v>0</v>
      </c>
      <c r="J37" s="108">
        <v>0</v>
      </c>
      <c r="K37" s="108">
        <v>0</v>
      </c>
      <c r="L37" s="77">
        <v>0</v>
      </c>
      <c r="M37" s="77">
        <v>0</v>
      </c>
      <c r="N37" s="77">
        <v>0</v>
      </c>
      <c r="O37" s="77">
        <v>0</v>
      </c>
      <c r="P37" s="5" t="s">
        <v>227</v>
      </c>
      <c r="Q37" s="2">
        <v>100</v>
      </c>
      <c r="R37" s="2">
        <v>100</v>
      </c>
      <c r="S37" s="2">
        <f t="shared" si="3"/>
        <v>100</v>
      </c>
    </row>
    <row r="38" spans="1:21" ht="116.25" customHeight="1">
      <c r="A38" s="7" t="s">
        <v>95</v>
      </c>
      <c r="B38" s="5" t="s">
        <v>185</v>
      </c>
      <c r="C38" s="6" t="s">
        <v>543</v>
      </c>
      <c r="D38" s="108">
        <f t="shared" si="12"/>
        <v>0</v>
      </c>
      <c r="E38" s="108">
        <f t="shared" si="12"/>
        <v>0</v>
      </c>
      <c r="F38" s="108">
        <v>0</v>
      </c>
      <c r="G38" s="108">
        <v>0</v>
      </c>
      <c r="H38" s="108">
        <v>0</v>
      </c>
      <c r="I38" s="108">
        <v>0</v>
      </c>
      <c r="J38" s="108">
        <v>0</v>
      </c>
      <c r="K38" s="108">
        <v>0</v>
      </c>
      <c r="L38" s="77">
        <v>0</v>
      </c>
      <c r="M38" s="77">
        <v>0</v>
      </c>
      <c r="N38" s="77">
        <v>0</v>
      </c>
      <c r="O38" s="77">
        <v>0</v>
      </c>
      <c r="P38" s="5" t="s">
        <v>541</v>
      </c>
      <c r="Q38" s="2">
        <v>100</v>
      </c>
      <c r="R38" s="2">
        <v>100</v>
      </c>
      <c r="S38" s="2">
        <f t="shared" si="3"/>
        <v>100</v>
      </c>
    </row>
    <row r="39" spans="1:21" ht="88.5" customHeight="1">
      <c r="A39" s="7" t="s">
        <v>96</v>
      </c>
      <c r="B39" s="5" t="s">
        <v>186</v>
      </c>
      <c r="C39" s="6" t="s">
        <v>450</v>
      </c>
      <c r="D39" s="108">
        <f t="shared" si="12"/>
        <v>0</v>
      </c>
      <c r="E39" s="108">
        <f t="shared" si="12"/>
        <v>0</v>
      </c>
      <c r="F39" s="108">
        <v>0</v>
      </c>
      <c r="G39" s="108">
        <v>0</v>
      </c>
      <c r="H39" s="108">
        <v>0</v>
      </c>
      <c r="I39" s="108">
        <v>0</v>
      </c>
      <c r="J39" s="108">
        <v>0</v>
      </c>
      <c r="K39" s="108">
        <v>0</v>
      </c>
      <c r="L39" s="77">
        <v>0</v>
      </c>
      <c r="M39" s="77">
        <v>0</v>
      </c>
      <c r="N39" s="77">
        <v>0</v>
      </c>
      <c r="O39" s="77">
        <v>0</v>
      </c>
      <c r="P39" s="5" t="s">
        <v>226</v>
      </c>
      <c r="Q39" s="2">
        <v>100</v>
      </c>
      <c r="R39" s="2">
        <v>100</v>
      </c>
      <c r="S39" s="2">
        <f t="shared" si="3"/>
        <v>100</v>
      </c>
    </row>
    <row r="40" spans="1:21" ht="110.25" customHeight="1">
      <c r="A40" s="7" t="s">
        <v>187</v>
      </c>
      <c r="B40" s="5" t="s">
        <v>507</v>
      </c>
      <c r="C40" s="6" t="s">
        <v>543</v>
      </c>
      <c r="D40" s="108">
        <f t="shared" si="12"/>
        <v>5272</v>
      </c>
      <c r="E40" s="108">
        <f t="shared" si="12"/>
        <v>5263.4</v>
      </c>
      <c r="F40" s="108">
        <v>0</v>
      </c>
      <c r="G40" s="108">
        <v>0</v>
      </c>
      <c r="H40" s="108">
        <v>0</v>
      </c>
      <c r="I40" s="108">
        <v>0</v>
      </c>
      <c r="J40" s="108">
        <f>5213.8+58.2</f>
        <v>5272</v>
      </c>
      <c r="K40" s="108">
        <v>5263.4</v>
      </c>
      <c r="L40" s="77"/>
      <c r="M40" s="77">
        <v>0</v>
      </c>
      <c r="N40" s="77">
        <v>100</v>
      </c>
      <c r="O40" s="77">
        <f>E40/D40*100</f>
        <v>99.836874051593313</v>
      </c>
      <c r="P40" s="5" t="s">
        <v>411</v>
      </c>
      <c r="Q40" s="2">
        <v>100</v>
      </c>
      <c r="R40" s="2">
        <v>100</v>
      </c>
      <c r="S40" s="2">
        <f t="shared" si="3"/>
        <v>100</v>
      </c>
    </row>
    <row r="41" spans="1:21" ht="26.25" hidden="1" customHeight="1">
      <c r="A41" s="7" t="s">
        <v>395</v>
      </c>
      <c r="B41" s="5" t="s">
        <v>396</v>
      </c>
      <c r="C41" s="6" t="s">
        <v>450</v>
      </c>
      <c r="D41" s="108">
        <f>F41+H41+J41+L41</f>
        <v>0</v>
      </c>
      <c r="E41" s="108">
        <f t="shared" si="12"/>
        <v>0</v>
      </c>
      <c r="F41" s="108">
        <v>0</v>
      </c>
      <c r="G41" s="108">
        <v>0</v>
      </c>
      <c r="H41" s="108">
        <v>0</v>
      </c>
      <c r="I41" s="108">
        <v>0</v>
      </c>
      <c r="J41" s="108">
        <v>0</v>
      </c>
      <c r="K41" s="108">
        <v>0</v>
      </c>
      <c r="L41" s="77">
        <v>0</v>
      </c>
      <c r="M41" s="77">
        <v>0</v>
      </c>
      <c r="N41" s="77">
        <v>0</v>
      </c>
      <c r="O41" s="77">
        <v>0</v>
      </c>
      <c r="P41" s="113" t="s">
        <v>225</v>
      </c>
      <c r="Q41" s="116">
        <v>75</v>
      </c>
      <c r="R41" s="116">
        <v>75</v>
      </c>
      <c r="S41" s="116">
        <f>R41/Q41*100</f>
        <v>100</v>
      </c>
    </row>
    <row r="42" spans="1:21" ht="39" hidden="1" customHeight="1">
      <c r="A42" s="7" t="s">
        <v>397</v>
      </c>
      <c r="B42" s="5" t="s">
        <v>398</v>
      </c>
      <c r="C42" s="6" t="s">
        <v>450</v>
      </c>
      <c r="D42" s="108">
        <f>F42+H42+J42+L42</f>
        <v>0</v>
      </c>
      <c r="E42" s="108">
        <f t="shared" si="12"/>
        <v>0</v>
      </c>
      <c r="F42" s="108">
        <v>0</v>
      </c>
      <c r="G42" s="108">
        <v>0</v>
      </c>
      <c r="H42" s="108">
        <v>0</v>
      </c>
      <c r="I42" s="108">
        <v>0</v>
      </c>
      <c r="J42" s="108">
        <v>0</v>
      </c>
      <c r="K42" s="108">
        <v>0</v>
      </c>
      <c r="L42" s="77">
        <v>0</v>
      </c>
      <c r="M42" s="77">
        <v>0</v>
      </c>
      <c r="N42" s="77">
        <v>0</v>
      </c>
      <c r="O42" s="77">
        <v>0</v>
      </c>
      <c r="P42" s="114"/>
      <c r="Q42" s="117"/>
      <c r="R42" s="117"/>
      <c r="S42" s="117"/>
    </row>
    <row r="43" spans="1:21" ht="38.25" hidden="1" customHeight="1">
      <c r="A43" s="7" t="s">
        <v>399</v>
      </c>
      <c r="B43" s="5" t="s">
        <v>394</v>
      </c>
      <c r="C43" s="6" t="s">
        <v>450</v>
      </c>
      <c r="D43" s="108">
        <f>F43+H43+J43+L43</f>
        <v>0</v>
      </c>
      <c r="E43" s="108">
        <f t="shared" si="12"/>
        <v>0</v>
      </c>
      <c r="F43" s="108">
        <v>0</v>
      </c>
      <c r="G43" s="108">
        <v>0</v>
      </c>
      <c r="H43" s="108">
        <v>0</v>
      </c>
      <c r="I43" s="108">
        <v>0</v>
      </c>
      <c r="J43" s="108">
        <v>0</v>
      </c>
      <c r="K43" s="108">
        <v>0</v>
      </c>
      <c r="L43" s="77">
        <v>0</v>
      </c>
      <c r="M43" s="77">
        <v>0</v>
      </c>
      <c r="N43" s="77">
        <v>0</v>
      </c>
      <c r="O43" s="77">
        <v>0</v>
      </c>
      <c r="P43" s="115"/>
      <c r="Q43" s="118"/>
      <c r="R43" s="118"/>
      <c r="S43" s="118"/>
    </row>
    <row r="44" spans="1:21" ht="109.5" customHeight="1">
      <c r="A44" s="7" t="s">
        <v>97</v>
      </c>
      <c r="B44" s="10" t="s">
        <v>19</v>
      </c>
      <c r="C44" s="6" t="s">
        <v>543</v>
      </c>
      <c r="D44" s="108">
        <f t="shared" ref="D44:L44" si="13">D45</f>
        <v>9325.5</v>
      </c>
      <c r="E44" s="108">
        <f t="shared" si="13"/>
        <v>9325.5</v>
      </c>
      <c r="F44" s="108">
        <f t="shared" si="13"/>
        <v>0</v>
      </c>
      <c r="G44" s="108">
        <f t="shared" si="13"/>
        <v>0</v>
      </c>
      <c r="H44" s="108">
        <f t="shared" si="13"/>
        <v>7623.9</v>
      </c>
      <c r="I44" s="108">
        <f t="shared" si="13"/>
        <v>7623.9</v>
      </c>
      <c r="J44" s="108">
        <f t="shared" si="13"/>
        <v>1701.6</v>
      </c>
      <c r="K44" s="108">
        <f t="shared" si="13"/>
        <v>1701.6</v>
      </c>
      <c r="L44" s="77">
        <f t="shared" si="13"/>
        <v>0</v>
      </c>
      <c r="M44" s="77">
        <f>M45</f>
        <v>0</v>
      </c>
      <c r="N44" s="77">
        <v>100</v>
      </c>
      <c r="O44" s="77">
        <f>E44/D44*100</f>
        <v>100</v>
      </c>
      <c r="P44" s="5" t="s">
        <v>322</v>
      </c>
      <c r="Q44" s="2">
        <v>100</v>
      </c>
      <c r="R44" s="15">
        <v>95.5</v>
      </c>
      <c r="S44" s="2">
        <f t="shared" si="3"/>
        <v>95.5</v>
      </c>
      <c r="T44" s="42"/>
      <c r="U44" s="42"/>
    </row>
    <row r="45" spans="1:21" ht="112.5" customHeight="1">
      <c r="A45" s="7" t="s">
        <v>400</v>
      </c>
      <c r="B45" s="5" t="s">
        <v>401</v>
      </c>
      <c r="C45" s="6" t="s">
        <v>543</v>
      </c>
      <c r="D45" s="108">
        <f>F45+H45+J45+L45</f>
        <v>9325.5</v>
      </c>
      <c r="E45" s="108">
        <f>G45+I45+K45+M45</f>
        <v>9325.5</v>
      </c>
      <c r="F45" s="108">
        <v>0</v>
      </c>
      <c r="G45" s="108">
        <v>0</v>
      </c>
      <c r="H45" s="108">
        <v>7623.9</v>
      </c>
      <c r="I45" s="108">
        <v>7623.9</v>
      </c>
      <c r="J45" s="108">
        <v>1701.6</v>
      </c>
      <c r="K45" s="108">
        <v>1701.6</v>
      </c>
      <c r="L45" s="77">
        <v>0</v>
      </c>
      <c r="M45" s="77">
        <v>0</v>
      </c>
      <c r="N45" s="77">
        <v>100</v>
      </c>
      <c r="O45" s="77">
        <f>E45/D45*100</f>
        <v>100</v>
      </c>
      <c r="P45" s="5" t="s">
        <v>322</v>
      </c>
      <c r="Q45" s="2">
        <v>100</v>
      </c>
      <c r="R45" s="15">
        <v>95.5</v>
      </c>
      <c r="S45" s="2">
        <f>R45/Q45*100</f>
        <v>95.5</v>
      </c>
    </row>
    <row r="46" spans="1:21" ht="73.5" customHeight="1">
      <c r="A46" s="7" t="s">
        <v>439</v>
      </c>
      <c r="B46" s="10" t="s">
        <v>20</v>
      </c>
      <c r="C46" s="6" t="s">
        <v>543</v>
      </c>
      <c r="D46" s="108">
        <f>D48+D49+D47</f>
        <v>30950.799999999999</v>
      </c>
      <c r="E46" s="108">
        <f>E48+E49+E47</f>
        <v>30947</v>
      </c>
      <c r="F46" s="108">
        <f>F48+F49+F47</f>
        <v>0</v>
      </c>
      <c r="G46" s="108">
        <f>G48+G49+G47</f>
        <v>0</v>
      </c>
      <c r="H46" s="108">
        <f>H47+H48+H49</f>
        <v>0</v>
      </c>
      <c r="I46" s="108">
        <f>I47+I48+I49</f>
        <v>0</v>
      </c>
      <c r="J46" s="108">
        <f>J47+J48+J49</f>
        <v>30950.799999999999</v>
      </c>
      <c r="K46" s="108">
        <f>K48+K49+K47</f>
        <v>30947</v>
      </c>
      <c r="L46" s="77">
        <f>L47+L48+L49</f>
        <v>0</v>
      </c>
      <c r="M46" s="77">
        <f>M47+M48+M49</f>
        <v>0</v>
      </c>
      <c r="N46" s="77">
        <v>100</v>
      </c>
      <c r="O46" s="77">
        <f>E46/D46*100</f>
        <v>99.987722449823593</v>
      </c>
      <c r="P46" s="5" t="s">
        <v>228</v>
      </c>
      <c r="Q46" s="2">
        <v>96</v>
      </c>
      <c r="R46" s="15">
        <v>96</v>
      </c>
      <c r="S46" s="2">
        <f t="shared" si="3"/>
        <v>100</v>
      </c>
    </row>
    <row r="47" spans="1:21" ht="75" customHeight="1">
      <c r="A47" s="7" t="s">
        <v>440</v>
      </c>
      <c r="B47" s="5" t="s">
        <v>402</v>
      </c>
      <c r="C47" s="6" t="s">
        <v>543</v>
      </c>
      <c r="D47" s="108">
        <f t="shared" ref="D47:E49" si="14">F47+H47+J47+L47</f>
        <v>1445.8</v>
      </c>
      <c r="E47" s="108">
        <f t="shared" si="14"/>
        <v>1445.8</v>
      </c>
      <c r="F47" s="108">
        <v>0</v>
      </c>
      <c r="G47" s="108">
        <v>0</v>
      </c>
      <c r="H47" s="108">
        <v>0</v>
      </c>
      <c r="I47" s="108">
        <v>0</v>
      </c>
      <c r="J47" s="108">
        <v>1445.8</v>
      </c>
      <c r="K47" s="108">
        <v>1445.8</v>
      </c>
      <c r="L47" s="77">
        <v>0</v>
      </c>
      <c r="M47" s="77">
        <v>0</v>
      </c>
      <c r="N47" s="77">
        <v>100</v>
      </c>
      <c r="O47" s="77">
        <f>E47/D47*100</f>
        <v>100</v>
      </c>
      <c r="P47" s="5" t="s">
        <v>228</v>
      </c>
      <c r="Q47" s="2">
        <v>96</v>
      </c>
      <c r="R47" s="15">
        <v>96</v>
      </c>
      <c r="S47" s="2">
        <f>R47/Q47*100</f>
        <v>100</v>
      </c>
    </row>
    <row r="48" spans="1:21" ht="72" customHeight="1">
      <c r="A48" s="7" t="s">
        <v>441</v>
      </c>
      <c r="B48" s="5" t="s">
        <v>404</v>
      </c>
      <c r="C48" s="6" t="s">
        <v>543</v>
      </c>
      <c r="D48" s="108">
        <f t="shared" si="14"/>
        <v>29505</v>
      </c>
      <c r="E48" s="108">
        <f t="shared" si="14"/>
        <v>29501.200000000001</v>
      </c>
      <c r="F48" s="108">
        <v>0</v>
      </c>
      <c r="G48" s="108">
        <v>0</v>
      </c>
      <c r="H48" s="108">
        <v>0</v>
      </c>
      <c r="I48" s="108">
        <v>0</v>
      </c>
      <c r="J48" s="108">
        <v>29505</v>
      </c>
      <c r="K48" s="108">
        <v>29501.200000000001</v>
      </c>
      <c r="L48" s="77">
        <v>0</v>
      </c>
      <c r="M48" s="77">
        <v>0</v>
      </c>
      <c r="N48" s="18">
        <v>100</v>
      </c>
      <c r="O48" s="77">
        <f>E48/D48*100</f>
        <v>99.987120826978483</v>
      </c>
      <c r="P48" s="5" t="s">
        <v>228</v>
      </c>
      <c r="Q48" s="2">
        <v>96</v>
      </c>
      <c r="R48" s="15">
        <v>96</v>
      </c>
      <c r="S48" s="2">
        <f>R48/Q48*100</f>
        <v>100</v>
      </c>
    </row>
    <row r="49" spans="1:21" ht="75.75" hidden="1" customHeight="1">
      <c r="A49" s="7" t="s">
        <v>537</v>
      </c>
      <c r="B49" s="5" t="s">
        <v>405</v>
      </c>
      <c r="C49" s="6" t="s">
        <v>450</v>
      </c>
      <c r="D49" s="108">
        <f t="shared" si="14"/>
        <v>0</v>
      </c>
      <c r="E49" s="108">
        <f t="shared" si="14"/>
        <v>0</v>
      </c>
      <c r="F49" s="108">
        <v>0</v>
      </c>
      <c r="G49" s="108">
        <v>0</v>
      </c>
      <c r="H49" s="108">
        <v>0</v>
      </c>
      <c r="I49" s="108">
        <v>0</v>
      </c>
      <c r="J49" s="108">
        <v>0</v>
      </c>
      <c r="K49" s="108">
        <v>0</v>
      </c>
      <c r="L49" s="77">
        <v>0</v>
      </c>
      <c r="M49" s="77">
        <v>0</v>
      </c>
      <c r="N49" s="77">
        <v>0</v>
      </c>
      <c r="O49" s="77">
        <v>0</v>
      </c>
      <c r="P49" s="5" t="s">
        <v>228</v>
      </c>
      <c r="Q49" s="2"/>
      <c r="R49" s="15"/>
      <c r="S49" s="2"/>
    </row>
    <row r="50" spans="1:21" ht="74.25" customHeight="1">
      <c r="A50" s="7" t="s">
        <v>98</v>
      </c>
      <c r="B50" s="10" t="s">
        <v>38</v>
      </c>
      <c r="C50" s="6" t="s">
        <v>543</v>
      </c>
      <c r="D50" s="108">
        <f t="shared" ref="D50:K50" si="15">D51+D52+D53+D54</f>
        <v>233.4</v>
      </c>
      <c r="E50" s="108">
        <f t="shared" si="15"/>
        <v>233.4</v>
      </c>
      <c r="F50" s="108">
        <f t="shared" si="15"/>
        <v>0</v>
      </c>
      <c r="G50" s="108">
        <f t="shared" si="15"/>
        <v>0</v>
      </c>
      <c r="H50" s="108">
        <f t="shared" si="15"/>
        <v>0</v>
      </c>
      <c r="I50" s="108">
        <f t="shared" si="15"/>
        <v>0</v>
      </c>
      <c r="J50" s="108">
        <f t="shared" si="15"/>
        <v>233.4</v>
      </c>
      <c r="K50" s="108">
        <f t="shared" si="15"/>
        <v>233.4</v>
      </c>
      <c r="L50" s="77">
        <v>0</v>
      </c>
      <c r="M50" s="77">
        <f>M51+M52+M53+M54</f>
        <v>0</v>
      </c>
      <c r="N50" s="77">
        <v>100</v>
      </c>
      <c r="O50" s="77">
        <f>E50/D50*100</f>
        <v>100</v>
      </c>
      <c r="P50" s="5" t="s">
        <v>230</v>
      </c>
      <c r="Q50" s="62">
        <v>8887</v>
      </c>
      <c r="R50" s="62">
        <v>8803</v>
      </c>
      <c r="S50" s="2">
        <f t="shared" si="3"/>
        <v>99.054799144818276</v>
      </c>
      <c r="T50" s="42"/>
      <c r="U50" s="42"/>
    </row>
    <row r="51" spans="1:21" ht="136.5" customHeight="1">
      <c r="A51" s="7" t="s">
        <v>403</v>
      </c>
      <c r="B51" s="5" t="s">
        <v>188</v>
      </c>
      <c r="C51" s="6" t="s">
        <v>543</v>
      </c>
      <c r="D51" s="108">
        <f t="shared" ref="D51:E54" si="16">F51+H51+J51+L51</f>
        <v>0</v>
      </c>
      <c r="E51" s="108">
        <f t="shared" si="16"/>
        <v>0</v>
      </c>
      <c r="F51" s="108">
        <v>0</v>
      </c>
      <c r="G51" s="108">
        <v>0</v>
      </c>
      <c r="H51" s="108">
        <v>0</v>
      </c>
      <c r="I51" s="108">
        <v>0</v>
      </c>
      <c r="J51" s="108">
        <v>0</v>
      </c>
      <c r="K51" s="108">
        <v>0</v>
      </c>
      <c r="L51" s="77">
        <v>0</v>
      </c>
      <c r="M51" s="77">
        <v>0</v>
      </c>
      <c r="N51" s="77">
        <v>0</v>
      </c>
      <c r="O51" s="77">
        <v>0</v>
      </c>
      <c r="P51" s="5" t="s">
        <v>231</v>
      </c>
      <c r="Q51" s="62">
        <v>3057</v>
      </c>
      <c r="R51" s="62">
        <v>3002</v>
      </c>
      <c r="S51" s="2">
        <f t="shared" si="3"/>
        <v>98.200850507033039</v>
      </c>
    </row>
    <row r="52" spans="1:21" ht="89.25" customHeight="1">
      <c r="A52" s="7" t="s">
        <v>442</v>
      </c>
      <c r="B52" s="5" t="s">
        <v>212</v>
      </c>
      <c r="C52" s="6" t="s">
        <v>543</v>
      </c>
      <c r="D52" s="108">
        <f t="shared" si="16"/>
        <v>20.100000000000001</v>
      </c>
      <c r="E52" s="108">
        <f t="shared" si="16"/>
        <v>20.100000000000001</v>
      </c>
      <c r="F52" s="108">
        <v>0</v>
      </c>
      <c r="G52" s="108">
        <v>0</v>
      </c>
      <c r="H52" s="108">
        <v>0</v>
      </c>
      <c r="I52" s="108">
        <v>0</v>
      </c>
      <c r="J52" s="108">
        <v>20.100000000000001</v>
      </c>
      <c r="K52" s="108">
        <v>20.100000000000001</v>
      </c>
      <c r="L52" s="77">
        <v>0</v>
      </c>
      <c r="M52" s="77">
        <v>0</v>
      </c>
      <c r="N52" s="77">
        <v>100</v>
      </c>
      <c r="O52" s="77">
        <f>E52/D52*100</f>
        <v>100</v>
      </c>
      <c r="P52" s="5" t="s">
        <v>519</v>
      </c>
      <c r="Q52" s="62">
        <v>7940</v>
      </c>
      <c r="R52" s="62">
        <v>7907</v>
      </c>
      <c r="S52" s="2">
        <f t="shared" si="3"/>
        <v>99.584382871536519</v>
      </c>
    </row>
    <row r="53" spans="1:21" ht="123.75" customHeight="1">
      <c r="A53" s="7" t="s">
        <v>443</v>
      </c>
      <c r="B53" s="5" t="s">
        <v>39</v>
      </c>
      <c r="C53" s="6" t="s">
        <v>543</v>
      </c>
      <c r="D53" s="108">
        <f t="shared" si="16"/>
        <v>213.3</v>
      </c>
      <c r="E53" s="108">
        <f t="shared" si="16"/>
        <v>213.3</v>
      </c>
      <c r="F53" s="108">
        <v>0</v>
      </c>
      <c r="G53" s="108">
        <v>0</v>
      </c>
      <c r="H53" s="108">
        <v>0</v>
      </c>
      <c r="I53" s="108">
        <v>0</v>
      </c>
      <c r="J53" s="108">
        <v>213.3</v>
      </c>
      <c r="K53" s="108">
        <v>213.3</v>
      </c>
      <c r="L53" s="77">
        <v>0</v>
      </c>
      <c r="M53" s="77">
        <v>0</v>
      </c>
      <c r="N53" s="77">
        <v>100</v>
      </c>
      <c r="O53" s="77">
        <f>E53/D53*100</f>
        <v>100</v>
      </c>
      <c r="P53" s="5" t="s">
        <v>232</v>
      </c>
      <c r="Q53" s="62">
        <v>86</v>
      </c>
      <c r="R53" s="62">
        <v>86</v>
      </c>
      <c r="S53" s="2">
        <f t="shared" si="3"/>
        <v>100</v>
      </c>
    </row>
    <row r="54" spans="1:21" ht="147.75" customHeight="1">
      <c r="A54" s="7" t="s">
        <v>444</v>
      </c>
      <c r="B54" s="5" t="s">
        <v>40</v>
      </c>
      <c r="C54" s="6" t="s">
        <v>543</v>
      </c>
      <c r="D54" s="108">
        <f t="shared" si="16"/>
        <v>0</v>
      </c>
      <c r="E54" s="108">
        <f t="shared" si="16"/>
        <v>0</v>
      </c>
      <c r="F54" s="108">
        <v>0</v>
      </c>
      <c r="G54" s="108">
        <v>0</v>
      </c>
      <c r="H54" s="108">
        <v>0</v>
      </c>
      <c r="I54" s="108">
        <v>0</v>
      </c>
      <c r="J54" s="108">
        <v>0</v>
      </c>
      <c r="K54" s="108">
        <v>0</v>
      </c>
      <c r="L54" s="77">
        <v>0</v>
      </c>
      <c r="M54" s="77">
        <v>0</v>
      </c>
      <c r="N54" s="77"/>
      <c r="O54" s="77" t="s">
        <v>438</v>
      </c>
      <c r="P54" s="5" t="s">
        <v>233</v>
      </c>
      <c r="Q54" s="2">
        <v>24.88</v>
      </c>
      <c r="R54" s="2">
        <v>24.05</v>
      </c>
      <c r="S54" s="2">
        <f t="shared" si="3"/>
        <v>96.663987138263678</v>
      </c>
    </row>
    <row r="55" spans="1:21" s="32" customFormat="1" ht="65.25" customHeight="1">
      <c r="A55" s="27" t="s">
        <v>66</v>
      </c>
      <c r="B55" s="9" t="s">
        <v>14</v>
      </c>
      <c r="C55" s="28" t="s">
        <v>543</v>
      </c>
      <c r="D55" s="29">
        <f>D56+D60+D67+D69</f>
        <v>27789.93</v>
      </c>
      <c r="E55" s="29">
        <f t="shared" ref="E55:M55" si="17">E56+E60+E67+E69</f>
        <v>30157.320000000003</v>
      </c>
      <c r="F55" s="29">
        <f t="shared" si="17"/>
        <v>2342.38</v>
      </c>
      <c r="G55" s="29">
        <f t="shared" si="17"/>
        <v>2342.38</v>
      </c>
      <c r="H55" s="29">
        <f t="shared" si="17"/>
        <v>4839.8500000000004</v>
      </c>
      <c r="I55" s="29">
        <f t="shared" si="17"/>
        <v>4069.8</v>
      </c>
      <c r="J55" s="29">
        <f t="shared" si="17"/>
        <v>8645.6200000000008</v>
      </c>
      <c r="K55" s="29">
        <f t="shared" si="17"/>
        <v>8624.840000000002</v>
      </c>
      <c r="L55" s="29">
        <f t="shared" si="17"/>
        <v>11962.08</v>
      </c>
      <c r="M55" s="29">
        <f t="shared" si="17"/>
        <v>15120.3</v>
      </c>
      <c r="N55" s="29">
        <v>100</v>
      </c>
      <c r="O55" s="29">
        <f t="shared" ref="O55:O60" si="18">E55/D55*100</f>
        <v>108.51887716161934</v>
      </c>
      <c r="P55" s="9" t="s">
        <v>234</v>
      </c>
      <c r="Q55" s="50">
        <v>3</v>
      </c>
      <c r="R55" s="50">
        <v>7.3</v>
      </c>
      <c r="S55" s="50">
        <f>Q55/R55*100</f>
        <v>41.095890410958908</v>
      </c>
      <c r="T55" s="31"/>
      <c r="U55" s="31"/>
    </row>
    <row r="56" spans="1:21" s="25" customFormat="1" ht="55.5" customHeight="1">
      <c r="A56" s="22" t="s">
        <v>67</v>
      </c>
      <c r="B56" s="10" t="s">
        <v>21</v>
      </c>
      <c r="C56" s="34" t="s">
        <v>543</v>
      </c>
      <c r="D56" s="23">
        <f t="shared" ref="D56:M56" si="19">D57+D58+D59</f>
        <v>3232.17</v>
      </c>
      <c r="E56" s="23">
        <f t="shared" si="19"/>
        <v>2448.21</v>
      </c>
      <c r="F56" s="23">
        <f t="shared" si="19"/>
        <v>0</v>
      </c>
      <c r="G56" s="23">
        <f t="shared" si="19"/>
        <v>0</v>
      </c>
      <c r="H56" s="23">
        <f t="shared" si="19"/>
        <v>791.5</v>
      </c>
      <c r="I56" s="23">
        <f t="shared" si="19"/>
        <v>21.98</v>
      </c>
      <c r="J56" s="23">
        <f t="shared" si="19"/>
        <v>2440.67</v>
      </c>
      <c r="K56" s="23">
        <f t="shared" si="19"/>
        <v>2426.23</v>
      </c>
      <c r="L56" s="23">
        <f t="shared" si="19"/>
        <v>0</v>
      </c>
      <c r="M56" s="23">
        <f t="shared" si="19"/>
        <v>0</v>
      </c>
      <c r="N56" s="23">
        <v>100</v>
      </c>
      <c r="O56" s="23">
        <f t="shared" si="18"/>
        <v>75.745087665562153</v>
      </c>
      <c r="P56" s="10" t="s">
        <v>235</v>
      </c>
      <c r="Q56" s="24">
        <v>-9.4</v>
      </c>
      <c r="R56" s="24">
        <v>-7.6</v>
      </c>
      <c r="S56" s="24">
        <f>R56/Q56%</f>
        <v>80.851063829787236</v>
      </c>
      <c r="T56" s="51"/>
      <c r="U56" s="51"/>
    </row>
    <row r="57" spans="1:21" ht="74.25" customHeight="1">
      <c r="A57" s="7" t="s">
        <v>101</v>
      </c>
      <c r="B57" s="5" t="s">
        <v>22</v>
      </c>
      <c r="C57" s="6" t="s">
        <v>543</v>
      </c>
      <c r="D57" s="26">
        <f t="shared" ref="D57:E59" si="20">F57+H57+J57+L57</f>
        <v>41.64</v>
      </c>
      <c r="E57" s="77">
        <f t="shared" si="20"/>
        <v>30.52</v>
      </c>
      <c r="F57" s="77">
        <v>0</v>
      </c>
      <c r="G57" s="77">
        <v>0</v>
      </c>
      <c r="H57" s="77">
        <v>0</v>
      </c>
      <c r="I57" s="77">
        <v>0</v>
      </c>
      <c r="J57" s="77">
        <v>41.64</v>
      </c>
      <c r="K57" s="77">
        <v>30.52</v>
      </c>
      <c r="L57" s="77">
        <v>0</v>
      </c>
      <c r="M57" s="77">
        <v>0</v>
      </c>
      <c r="N57" s="77">
        <v>100</v>
      </c>
      <c r="O57" s="77">
        <f t="shared" si="18"/>
        <v>73.294908741594625</v>
      </c>
      <c r="P57" s="5" t="s">
        <v>290</v>
      </c>
      <c r="Q57" s="2">
        <v>7</v>
      </c>
      <c r="R57" s="2">
        <v>6.8</v>
      </c>
      <c r="S57" s="2">
        <f>R57/Q57*100</f>
        <v>97.142857142857139</v>
      </c>
    </row>
    <row r="58" spans="1:21" ht="73.5" customHeight="1">
      <c r="A58" s="7" t="s">
        <v>213</v>
      </c>
      <c r="B58" s="5" t="s">
        <v>214</v>
      </c>
      <c r="C58" s="6" t="s">
        <v>543</v>
      </c>
      <c r="D58" s="26">
        <f t="shared" si="20"/>
        <v>3140.53</v>
      </c>
      <c r="E58" s="77">
        <f t="shared" si="20"/>
        <v>2371.0100000000002</v>
      </c>
      <c r="F58" s="77">
        <v>0</v>
      </c>
      <c r="G58" s="77">
        <v>0</v>
      </c>
      <c r="H58" s="77">
        <v>791.5</v>
      </c>
      <c r="I58" s="77">
        <v>21.98</v>
      </c>
      <c r="J58" s="77">
        <v>2349.0300000000002</v>
      </c>
      <c r="K58" s="77">
        <v>2349.0300000000002</v>
      </c>
      <c r="L58" s="77">
        <v>0</v>
      </c>
      <c r="M58" s="77">
        <v>0</v>
      </c>
      <c r="N58" s="77">
        <v>100</v>
      </c>
      <c r="O58" s="77">
        <f t="shared" si="18"/>
        <v>75.497129465408705</v>
      </c>
      <c r="P58" s="5" t="s">
        <v>291</v>
      </c>
      <c r="Q58" s="2">
        <v>16.399999999999999</v>
      </c>
      <c r="R58" s="2">
        <v>14.4</v>
      </c>
      <c r="S58" s="2">
        <f>R58/Q58*100</f>
        <v>87.804878048780495</v>
      </c>
    </row>
    <row r="59" spans="1:21" ht="77.25" customHeight="1">
      <c r="A59" s="7" t="s">
        <v>102</v>
      </c>
      <c r="B59" s="12" t="s">
        <v>23</v>
      </c>
      <c r="C59" s="6" t="s">
        <v>450</v>
      </c>
      <c r="D59" s="77">
        <f t="shared" si="20"/>
        <v>50</v>
      </c>
      <c r="E59" s="77">
        <f t="shared" si="20"/>
        <v>46.68</v>
      </c>
      <c r="F59" s="77">
        <v>0</v>
      </c>
      <c r="G59" s="77">
        <v>0</v>
      </c>
      <c r="H59" s="77">
        <v>0</v>
      </c>
      <c r="I59" s="77">
        <v>0</v>
      </c>
      <c r="J59" s="77">
        <v>50</v>
      </c>
      <c r="K59" s="77">
        <v>46.68</v>
      </c>
      <c r="L59" s="77">
        <v>0</v>
      </c>
      <c r="M59" s="77">
        <v>0</v>
      </c>
      <c r="N59" s="77">
        <v>100</v>
      </c>
      <c r="O59" s="77">
        <f t="shared" si="18"/>
        <v>93.36</v>
      </c>
      <c r="P59" s="5" t="s">
        <v>327</v>
      </c>
      <c r="Q59" s="2">
        <v>503</v>
      </c>
      <c r="R59" s="2">
        <v>462</v>
      </c>
      <c r="S59" s="2">
        <f>R59/Q59%</f>
        <v>91.848906560636181</v>
      </c>
    </row>
    <row r="60" spans="1:21" ht="124.5" customHeight="1">
      <c r="A60" s="7" t="s">
        <v>68</v>
      </c>
      <c r="B60" s="13" t="s">
        <v>406</v>
      </c>
      <c r="C60" s="6" t="s">
        <v>543</v>
      </c>
      <c r="D60" s="77">
        <f t="shared" ref="D60:M60" si="21">SUM(D61:D66)</f>
        <v>4831.4500000000007</v>
      </c>
      <c r="E60" s="77">
        <f>SUM(E61:E66)</f>
        <v>4829.1600000000008</v>
      </c>
      <c r="F60" s="77">
        <f t="shared" si="21"/>
        <v>0</v>
      </c>
      <c r="G60" s="77">
        <f t="shared" si="21"/>
        <v>0</v>
      </c>
      <c r="H60" s="77">
        <f t="shared" si="21"/>
        <v>0</v>
      </c>
      <c r="I60" s="77">
        <f t="shared" si="21"/>
        <v>0</v>
      </c>
      <c r="J60" s="77">
        <f t="shared" si="21"/>
        <v>4831.4500000000007</v>
      </c>
      <c r="K60" s="77">
        <f t="shared" si="21"/>
        <v>4829.1600000000008</v>
      </c>
      <c r="L60" s="77">
        <f t="shared" si="21"/>
        <v>0</v>
      </c>
      <c r="M60" s="77">
        <f t="shared" si="21"/>
        <v>0</v>
      </c>
      <c r="N60" s="77">
        <v>100</v>
      </c>
      <c r="O60" s="77">
        <f t="shared" si="18"/>
        <v>99.952602220865373</v>
      </c>
      <c r="P60" s="5" t="s">
        <v>236</v>
      </c>
      <c r="Q60" s="2">
        <v>99</v>
      </c>
      <c r="R60" s="14">
        <v>99</v>
      </c>
      <c r="S60" s="2">
        <f t="shared" si="3"/>
        <v>100</v>
      </c>
      <c r="T60" s="42"/>
      <c r="U60" s="42"/>
    </row>
    <row r="61" spans="1:21" ht="98.25" customHeight="1">
      <c r="A61" s="7" t="s">
        <v>99</v>
      </c>
      <c r="B61" s="12" t="s">
        <v>24</v>
      </c>
      <c r="C61" s="6" t="s">
        <v>545</v>
      </c>
      <c r="D61" s="77">
        <f t="shared" ref="D61:E68" si="22">F61+H61+J61+L61</f>
        <v>0</v>
      </c>
      <c r="E61" s="77">
        <f t="shared" si="22"/>
        <v>0</v>
      </c>
      <c r="F61" s="77">
        <v>0</v>
      </c>
      <c r="G61" s="77">
        <v>0</v>
      </c>
      <c r="H61" s="77">
        <v>0</v>
      </c>
      <c r="I61" s="77">
        <v>0</v>
      </c>
      <c r="J61" s="77">
        <v>0</v>
      </c>
      <c r="K61" s="77">
        <v>0</v>
      </c>
      <c r="L61" s="77">
        <v>0</v>
      </c>
      <c r="M61" s="77">
        <v>0</v>
      </c>
      <c r="N61" s="77">
        <v>0</v>
      </c>
      <c r="O61" s="77">
        <v>0</v>
      </c>
      <c r="P61" s="5" t="s">
        <v>292</v>
      </c>
      <c r="Q61" s="62">
        <v>29</v>
      </c>
      <c r="R61" s="84">
        <v>29</v>
      </c>
      <c r="S61" s="2">
        <f t="shared" si="3"/>
        <v>100</v>
      </c>
    </row>
    <row r="62" spans="1:21" ht="108" customHeight="1">
      <c r="A62" s="7" t="s">
        <v>100</v>
      </c>
      <c r="B62" s="12" t="s">
        <v>407</v>
      </c>
      <c r="C62" s="6" t="s">
        <v>545</v>
      </c>
      <c r="D62" s="77">
        <f t="shared" si="22"/>
        <v>100</v>
      </c>
      <c r="E62" s="77">
        <f t="shared" si="22"/>
        <v>99.9</v>
      </c>
      <c r="F62" s="77">
        <v>0</v>
      </c>
      <c r="G62" s="77">
        <v>0</v>
      </c>
      <c r="H62" s="77">
        <v>0</v>
      </c>
      <c r="I62" s="77">
        <v>0</v>
      </c>
      <c r="J62" s="77">
        <v>100</v>
      </c>
      <c r="K62" s="77">
        <v>99.9</v>
      </c>
      <c r="L62" s="77">
        <v>0</v>
      </c>
      <c r="M62" s="77">
        <v>0</v>
      </c>
      <c r="N62" s="77">
        <v>100</v>
      </c>
      <c r="O62" s="77">
        <f>E62/D62*100</f>
        <v>99.9</v>
      </c>
      <c r="P62" s="5" t="s">
        <v>237</v>
      </c>
      <c r="Q62" s="62">
        <v>181</v>
      </c>
      <c r="R62" s="84">
        <v>181</v>
      </c>
      <c r="S62" s="2">
        <f t="shared" si="3"/>
        <v>100</v>
      </c>
    </row>
    <row r="63" spans="1:21" ht="122.25" customHeight="1">
      <c r="A63" s="7" t="s">
        <v>133</v>
      </c>
      <c r="B63" s="5" t="s">
        <v>408</v>
      </c>
      <c r="C63" s="6" t="s">
        <v>545</v>
      </c>
      <c r="D63" s="77">
        <f t="shared" si="22"/>
        <v>25</v>
      </c>
      <c r="E63" s="77">
        <f t="shared" si="22"/>
        <v>23.82</v>
      </c>
      <c r="F63" s="77">
        <v>0</v>
      </c>
      <c r="G63" s="77">
        <v>0</v>
      </c>
      <c r="H63" s="77">
        <v>0</v>
      </c>
      <c r="I63" s="77">
        <v>0</v>
      </c>
      <c r="J63" s="77">
        <v>25</v>
      </c>
      <c r="K63" s="77">
        <v>23.82</v>
      </c>
      <c r="L63" s="77">
        <v>0</v>
      </c>
      <c r="M63" s="77">
        <v>0</v>
      </c>
      <c r="N63" s="77">
        <v>100</v>
      </c>
      <c r="O63" s="77">
        <f>E63/D63*100</f>
        <v>95.28</v>
      </c>
      <c r="P63" s="5" t="s">
        <v>412</v>
      </c>
      <c r="Q63" s="62">
        <v>3000</v>
      </c>
      <c r="R63" s="84">
        <v>3000</v>
      </c>
      <c r="S63" s="2">
        <f t="shared" si="3"/>
        <v>100</v>
      </c>
    </row>
    <row r="64" spans="1:21" ht="87.75" customHeight="1">
      <c r="A64" s="7" t="s">
        <v>358</v>
      </c>
      <c r="B64" s="12" t="s">
        <v>134</v>
      </c>
      <c r="C64" s="6" t="s">
        <v>543</v>
      </c>
      <c r="D64" s="77">
        <f t="shared" si="22"/>
        <v>1</v>
      </c>
      <c r="E64" s="77">
        <f t="shared" si="22"/>
        <v>0</v>
      </c>
      <c r="F64" s="77">
        <v>0</v>
      </c>
      <c r="G64" s="77">
        <v>0</v>
      </c>
      <c r="H64" s="77">
        <v>0</v>
      </c>
      <c r="I64" s="77">
        <v>0</v>
      </c>
      <c r="J64" s="77">
        <v>1</v>
      </c>
      <c r="K64" s="77">
        <v>0</v>
      </c>
      <c r="L64" s="77">
        <v>0</v>
      </c>
      <c r="M64" s="77">
        <v>0</v>
      </c>
      <c r="N64" s="77">
        <v>0</v>
      </c>
      <c r="O64" s="77">
        <v>0</v>
      </c>
      <c r="P64" s="5" t="s">
        <v>413</v>
      </c>
      <c r="Q64" s="62">
        <v>63</v>
      </c>
      <c r="R64" s="84">
        <v>63</v>
      </c>
      <c r="S64" s="2">
        <f t="shared" si="3"/>
        <v>100</v>
      </c>
    </row>
    <row r="65" spans="1:21" ht="54" customHeight="1">
      <c r="A65" s="7" t="s">
        <v>359</v>
      </c>
      <c r="B65" s="12" t="s">
        <v>409</v>
      </c>
      <c r="C65" s="6" t="s">
        <v>543</v>
      </c>
      <c r="D65" s="77">
        <f t="shared" si="22"/>
        <v>4585.8500000000004</v>
      </c>
      <c r="E65" s="77">
        <f t="shared" si="22"/>
        <v>4585.84</v>
      </c>
      <c r="F65" s="77">
        <v>0</v>
      </c>
      <c r="G65" s="77">
        <v>0</v>
      </c>
      <c r="H65" s="77">
        <v>0</v>
      </c>
      <c r="I65" s="77">
        <v>0</v>
      </c>
      <c r="J65" s="77">
        <v>4585.8500000000004</v>
      </c>
      <c r="K65" s="77">
        <v>4585.84</v>
      </c>
      <c r="L65" s="77">
        <v>0</v>
      </c>
      <c r="M65" s="77">
        <v>0</v>
      </c>
      <c r="N65" s="77">
        <v>100</v>
      </c>
      <c r="O65" s="77">
        <f t="shared" ref="O65:O70" si="23">E65/D65*100</f>
        <v>99.999781937917717</v>
      </c>
      <c r="P65" s="5" t="s">
        <v>238</v>
      </c>
      <c r="Q65" s="85">
        <v>100</v>
      </c>
      <c r="R65" s="85">
        <v>100</v>
      </c>
      <c r="S65" s="2">
        <f t="shared" si="3"/>
        <v>100</v>
      </c>
    </row>
    <row r="66" spans="1:21" ht="50.25" customHeight="1">
      <c r="A66" s="7" t="s">
        <v>360</v>
      </c>
      <c r="B66" s="12" t="s">
        <v>410</v>
      </c>
      <c r="C66" s="6" t="s">
        <v>543</v>
      </c>
      <c r="D66" s="77">
        <f t="shared" si="22"/>
        <v>119.6</v>
      </c>
      <c r="E66" s="77">
        <f t="shared" si="22"/>
        <v>119.6</v>
      </c>
      <c r="F66" s="77">
        <v>0</v>
      </c>
      <c r="G66" s="77">
        <v>0</v>
      </c>
      <c r="H66" s="77">
        <v>0</v>
      </c>
      <c r="I66" s="77">
        <v>0</v>
      </c>
      <c r="J66" s="77">
        <v>119.6</v>
      </c>
      <c r="K66" s="77">
        <v>119.6</v>
      </c>
      <c r="L66" s="77">
        <v>0</v>
      </c>
      <c r="M66" s="77">
        <v>0</v>
      </c>
      <c r="N66" s="77">
        <v>100</v>
      </c>
      <c r="O66" s="77">
        <f t="shared" si="23"/>
        <v>100</v>
      </c>
      <c r="P66" s="5" t="s">
        <v>239</v>
      </c>
      <c r="Q66" s="85">
        <v>100</v>
      </c>
      <c r="R66" s="85">
        <v>100</v>
      </c>
      <c r="S66" s="2">
        <f t="shared" si="3"/>
        <v>100</v>
      </c>
    </row>
    <row r="67" spans="1:21" s="25" customFormat="1" ht="84.75" customHeight="1">
      <c r="A67" s="22" t="s">
        <v>69</v>
      </c>
      <c r="B67" s="13" t="s">
        <v>497</v>
      </c>
      <c r="C67" s="34" t="s">
        <v>543</v>
      </c>
      <c r="D67" s="23">
        <f t="shared" si="22"/>
        <v>17821.71</v>
      </c>
      <c r="E67" s="23">
        <f t="shared" si="22"/>
        <v>20979.93</v>
      </c>
      <c r="F67" s="23">
        <f t="shared" ref="F67:M67" si="24">F68</f>
        <v>2342.38</v>
      </c>
      <c r="G67" s="23">
        <f t="shared" si="24"/>
        <v>2342.38</v>
      </c>
      <c r="H67" s="23">
        <f t="shared" si="24"/>
        <v>2717.25</v>
      </c>
      <c r="I67" s="23">
        <f t="shared" si="24"/>
        <v>2717.25</v>
      </c>
      <c r="J67" s="23">
        <f t="shared" si="24"/>
        <v>800</v>
      </c>
      <c r="K67" s="23">
        <f t="shared" si="24"/>
        <v>800</v>
      </c>
      <c r="L67" s="23">
        <f t="shared" si="24"/>
        <v>11962.08</v>
      </c>
      <c r="M67" s="23">
        <f t="shared" si="24"/>
        <v>15120.3</v>
      </c>
      <c r="N67" s="23">
        <v>100</v>
      </c>
      <c r="O67" s="23">
        <f t="shared" si="23"/>
        <v>117.72119510417352</v>
      </c>
      <c r="P67" s="10" t="s">
        <v>294</v>
      </c>
      <c r="Q67" s="86">
        <v>12</v>
      </c>
      <c r="R67" s="86">
        <v>12</v>
      </c>
      <c r="S67" s="24">
        <f t="shared" si="3"/>
        <v>100</v>
      </c>
      <c r="T67" s="51"/>
      <c r="U67" s="51"/>
    </row>
    <row r="68" spans="1:21" ht="78.75" customHeight="1">
      <c r="A68" s="7" t="s">
        <v>103</v>
      </c>
      <c r="B68" s="5" t="s">
        <v>293</v>
      </c>
      <c r="C68" s="6" t="s">
        <v>543</v>
      </c>
      <c r="D68" s="77">
        <f t="shared" si="22"/>
        <v>17821.71</v>
      </c>
      <c r="E68" s="77">
        <f t="shared" si="22"/>
        <v>20979.93</v>
      </c>
      <c r="F68" s="77">
        <v>2342.38</v>
      </c>
      <c r="G68" s="77">
        <v>2342.38</v>
      </c>
      <c r="H68" s="77">
        <v>2717.25</v>
      </c>
      <c r="I68" s="77">
        <v>2717.25</v>
      </c>
      <c r="J68" s="77">
        <v>800</v>
      </c>
      <c r="K68" s="3">
        <v>800</v>
      </c>
      <c r="L68" s="77">
        <v>11962.08</v>
      </c>
      <c r="M68" s="3">
        <v>15120.3</v>
      </c>
      <c r="N68" s="3">
        <v>100</v>
      </c>
      <c r="O68" s="77">
        <f t="shared" si="23"/>
        <v>117.72119510417352</v>
      </c>
      <c r="P68" s="5" t="s">
        <v>294</v>
      </c>
      <c r="Q68" s="62">
        <v>12</v>
      </c>
      <c r="R68" s="62">
        <v>12</v>
      </c>
      <c r="S68" s="2">
        <f t="shared" si="3"/>
        <v>100</v>
      </c>
    </row>
    <row r="69" spans="1:21" s="25" customFormat="1" ht="207" customHeight="1">
      <c r="A69" s="22" t="s">
        <v>474</v>
      </c>
      <c r="B69" s="10" t="s">
        <v>498</v>
      </c>
      <c r="C69" s="34" t="s">
        <v>546</v>
      </c>
      <c r="D69" s="52">
        <f>D70+D71+D72+D73+D74+D75+D76</f>
        <v>1904.6</v>
      </c>
      <c r="E69" s="52">
        <f>E70+E71+E72+E73+E74+E75+E76</f>
        <v>1900.02</v>
      </c>
      <c r="F69" s="52">
        <f t="shared" ref="F69:L69" si="25">F70+F71+F72+F73+F74+F75+F76</f>
        <v>0</v>
      </c>
      <c r="G69" s="52">
        <f t="shared" si="25"/>
        <v>0</v>
      </c>
      <c r="H69" s="52">
        <f t="shared" si="25"/>
        <v>1331.1</v>
      </c>
      <c r="I69" s="52">
        <f t="shared" si="25"/>
        <v>1330.57</v>
      </c>
      <c r="J69" s="52">
        <f t="shared" si="25"/>
        <v>573.5</v>
      </c>
      <c r="K69" s="52">
        <f t="shared" si="25"/>
        <v>569.45000000000005</v>
      </c>
      <c r="L69" s="52">
        <f t="shared" si="25"/>
        <v>0</v>
      </c>
      <c r="M69" s="52">
        <f>M70+M71+M72+M73+M74+M75+M76</f>
        <v>0</v>
      </c>
      <c r="N69" s="52">
        <v>100</v>
      </c>
      <c r="O69" s="23">
        <f t="shared" si="23"/>
        <v>99.759529560012609</v>
      </c>
      <c r="P69" s="10" t="s">
        <v>489</v>
      </c>
      <c r="Q69" s="86">
        <v>5</v>
      </c>
      <c r="R69" s="86">
        <v>5</v>
      </c>
      <c r="S69" s="24">
        <f t="shared" si="3"/>
        <v>100</v>
      </c>
      <c r="T69" s="51"/>
      <c r="U69" s="51"/>
    </row>
    <row r="70" spans="1:21" ht="100.5" customHeight="1">
      <c r="A70" s="7" t="s">
        <v>475</v>
      </c>
      <c r="B70" s="5" t="s">
        <v>476</v>
      </c>
      <c r="C70" s="6" t="s">
        <v>546</v>
      </c>
      <c r="D70" s="77">
        <f t="shared" ref="D70:E76" si="26">F70+H70+J70+L70</f>
        <v>1900.6</v>
      </c>
      <c r="E70" s="77">
        <f t="shared" si="26"/>
        <v>1900.02</v>
      </c>
      <c r="F70" s="77"/>
      <c r="G70" s="77">
        <v>0</v>
      </c>
      <c r="H70" s="77">
        <v>1331.1</v>
      </c>
      <c r="I70" s="77">
        <v>1330.57</v>
      </c>
      <c r="J70" s="77">
        <v>569.5</v>
      </c>
      <c r="K70" s="3">
        <v>569.45000000000005</v>
      </c>
      <c r="L70" s="77">
        <v>0</v>
      </c>
      <c r="M70" s="3">
        <v>0</v>
      </c>
      <c r="N70" s="3">
        <v>100</v>
      </c>
      <c r="O70" s="77">
        <f t="shared" si="23"/>
        <v>99.969483321056501</v>
      </c>
      <c r="P70" s="5" t="s">
        <v>490</v>
      </c>
      <c r="Q70" s="62">
        <v>1</v>
      </c>
      <c r="R70" s="62">
        <v>1</v>
      </c>
      <c r="S70" s="2">
        <f t="shared" si="3"/>
        <v>100</v>
      </c>
    </row>
    <row r="71" spans="1:21" ht="175.5" customHeight="1">
      <c r="A71" s="7" t="s">
        <v>477</v>
      </c>
      <c r="B71" s="5" t="s">
        <v>478</v>
      </c>
      <c r="C71" s="6" t="s">
        <v>546</v>
      </c>
      <c r="D71" s="77">
        <f t="shared" si="26"/>
        <v>0</v>
      </c>
      <c r="E71" s="77">
        <f t="shared" si="26"/>
        <v>0</v>
      </c>
      <c r="F71" s="77">
        <v>0</v>
      </c>
      <c r="G71" s="77">
        <v>0</v>
      </c>
      <c r="H71" s="77">
        <v>0</v>
      </c>
      <c r="I71" s="77">
        <v>0</v>
      </c>
      <c r="J71" s="77">
        <v>0</v>
      </c>
      <c r="K71" s="3">
        <v>0</v>
      </c>
      <c r="L71" s="77">
        <v>0</v>
      </c>
      <c r="M71" s="3">
        <v>0</v>
      </c>
      <c r="N71" s="3">
        <v>0</v>
      </c>
      <c r="O71" s="77">
        <v>0</v>
      </c>
      <c r="P71" s="5" t="s">
        <v>491</v>
      </c>
      <c r="Q71" s="62">
        <v>7</v>
      </c>
      <c r="R71" s="62">
        <v>7</v>
      </c>
      <c r="S71" s="2">
        <f t="shared" si="3"/>
        <v>100</v>
      </c>
    </row>
    <row r="72" spans="1:21" ht="238.5" customHeight="1">
      <c r="A72" s="7" t="s">
        <v>479</v>
      </c>
      <c r="B72" s="5" t="s">
        <v>480</v>
      </c>
      <c r="C72" s="6" t="s">
        <v>546</v>
      </c>
      <c r="D72" s="77">
        <f t="shared" si="26"/>
        <v>4</v>
      </c>
      <c r="E72" s="77">
        <f t="shared" si="26"/>
        <v>0</v>
      </c>
      <c r="F72" s="77">
        <v>0</v>
      </c>
      <c r="G72" s="77">
        <v>0</v>
      </c>
      <c r="H72" s="77">
        <v>0</v>
      </c>
      <c r="I72" s="77">
        <v>0</v>
      </c>
      <c r="J72" s="77">
        <v>4</v>
      </c>
      <c r="K72" s="3">
        <v>0</v>
      </c>
      <c r="L72" s="77">
        <v>0</v>
      </c>
      <c r="M72" s="3">
        <v>0</v>
      </c>
      <c r="N72" s="3">
        <v>0</v>
      </c>
      <c r="O72" s="77">
        <v>0</v>
      </c>
      <c r="P72" s="5" t="s">
        <v>492</v>
      </c>
      <c r="Q72" s="62">
        <v>7</v>
      </c>
      <c r="R72" s="62">
        <v>7</v>
      </c>
      <c r="S72" s="2">
        <f t="shared" si="3"/>
        <v>100</v>
      </c>
    </row>
    <row r="73" spans="1:21" ht="158.25" customHeight="1">
      <c r="A73" s="7" t="s">
        <v>481</v>
      </c>
      <c r="B73" s="5" t="s">
        <v>482</v>
      </c>
      <c r="C73" s="6" t="s">
        <v>546</v>
      </c>
      <c r="D73" s="77">
        <f t="shared" si="26"/>
        <v>0</v>
      </c>
      <c r="E73" s="77">
        <f t="shared" si="26"/>
        <v>0</v>
      </c>
      <c r="F73" s="77">
        <v>0</v>
      </c>
      <c r="G73" s="77">
        <v>0</v>
      </c>
      <c r="H73" s="77">
        <v>0</v>
      </c>
      <c r="I73" s="77">
        <v>0</v>
      </c>
      <c r="J73" s="77">
        <v>0</v>
      </c>
      <c r="K73" s="3">
        <v>0</v>
      </c>
      <c r="L73" s="77">
        <v>0</v>
      </c>
      <c r="M73" s="3">
        <v>0</v>
      </c>
      <c r="N73" s="3">
        <v>0</v>
      </c>
      <c r="O73" s="77">
        <v>0</v>
      </c>
      <c r="P73" s="5" t="s">
        <v>493</v>
      </c>
      <c r="Q73" s="62">
        <v>7</v>
      </c>
      <c r="R73" s="62">
        <v>7</v>
      </c>
      <c r="S73" s="2">
        <f t="shared" si="3"/>
        <v>100</v>
      </c>
    </row>
    <row r="74" spans="1:21" ht="122.25" customHeight="1">
      <c r="A74" s="7" t="s">
        <v>483</v>
      </c>
      <c r="B74" s="5" t="s">
        <v>484</v>
      </c>
      <c r="C74" s="6" t="s">
        <v>546</v>
      </c>
      <c r="D74" s="77">
        <f t="shared" si="26"/>
        <v>0</v>
      </c>
      <c r="E74" s="77">
        <f t="shared" si="26"/>
        <v>0</v>
      </c>
      <c r="F74" s="77">
        <v>0</v>
      </c>
      <c r="G74" s="77">
        <v>0</v>
      </c>
      <c r="H74" s="77">
        <v>0</v>
      </c>
      <c r="I74" s="77">
        <v>0</v>
      </c>
      <c r="J74" s="77">
        <v>0</v>
      </c>
      <c r="K74" s="3">
        <v>0</v>
      </c>
      <c r="L74" s="77">
        <v>0</v>
      </c>
      <c r="M74" s="3">
        <v>0</v>
      </c>
      <c r="N74" s="3">
        <v>0</v>
      </c>
      <c r="O74" s="77">
        <v>0</v>
      </c>
      <c r="P74" s="5" t="s">
        <v>494</v>
      </c>
      <c r="Q74" s="62">
        <v>150</v>
      </c>
      <c r="R74" s="62">
        <v>150</v>
      </c>
      <c r="S74" s="2">
        <f t="shared" si="3"/>
        <v>100</v>
      </c>
    </row>
    <row r="75" spans="1:21" ht="132.75" customHeight="1">
      <c r="A75" s="7" t="s">
        <v>485</v>
      </c>
      <c r="B75" s="5" t="s">
        <v>486</v>
      </c>
      <c r="C75" s="6" t="s">
        <v>546</v>
      </c>
      <c r="D75" s="77">
        <f t="shared" si="26"/>
        <v>0</v>
      </c>
      <c r="E75" s="77">
        <f t="shared" si="26"/>
        <v>0</v>
      </c>
      <c r="F75" s="77">
        <v>0</v>
      </c>
      <c r="G75" s="77">
        <v>0</v>
      </c>
      <c r="H75" s="77">
        <v>0</v>
      </c>
      <c r="I75" s="77">
        <v>0</v>
      </c>
      <c r="J75" s="77">
        <v>0</v>
      </c>
      <c r="K75" s="3">
        <v>0</v>
      </c>
      <c r="L75" s="77">
        <v>0</v>
      </c>
      <c r="M75" s="3">
        <v>0</v>
      </c>
      <c r="N75" s="3">
        <v>0</v>
      </c>
      <c r="O75" s="77">
        <v>0</v>
      </c>
      <c r="P75" s="5" t="s">
        <v>495</v>
      </c>
      <c r="Q75" s="62">
        <v>24</v>
      </c>
      <c r="R75" s="87">
        <v>24</v>
      </c>
      <c r="S75" s="2">
        <f t="shared" si="3"/>
        <v>100</v>
      </c>
    </row>
    <row r="76" spans="1:21" ht="138.75" customHeight="1">
      <c r="A76" s="7" t="s">
        <v>487</v>
      </c>
      <c r="B76" s="5" t="s">
        <v>488</v>
      </c>
      <c r="C76" s="6" t="s">
        <v>546</v>
      </c>
      <c r="D76" s="77">
        <f t="shared" si="26"/>
        <v>0</v>
      </c>
      <c r="E76" s="77">
        <f t="shared" si="26"/>
        <v>0</v>
      </c>
      <c r="F76" s="77">
        <v>0</v>
      </c>
      <c r="G76" s="77">
        <v>0</v>
      </c>
      <c r="H76" s="77">
        <v>0</v>
      </c>
      <c r="I76" s="77">
        <v>0</v>
      </c>
      <c r="J76" s="77">
        <v>0</v>
      </c>
      <c r="K76" s="3">
        <v>0</v>
      </c>
      <c r="L76" s="77">
        <v>0</v>
      </c>
      <c r="M76" s="3">
        <v>0</v>
      </c>
      <c r="N76" s="3">
        <v>0</v>
      </c>
      <c r="O76" s="77">
        <v>0</v>
      </c>
      <c r="P76" s="5" t="s">
        <v>496</v>
      </c>
      <c r="Q76" s="62">
        <v>5</v>
      </c>
      <c r="R76" s="62">
        <v>5</v>
      </c>
      <c r="S76" s="2">
        <f t="shared" si="3"/>
        <v>100</v>
      </c>
    </row>
    <row r="77" spans="1:21" s="32" customFormat="1" ht="74.25" customHeight="1">
      <c r="A77" s="27" t="s">
        <v>71</v>
      </c>
      <c r="B77" s="9" t="s">
        <v>25</v>
      </c>
      <c r="C77" s="28" t="s">
        <v>543</v>
      </c>
      <c r="D77" s="29">
        <f t="shared" ref="D77:M77" si="27">D79+D80+D81+D78</f>
        <v>3382.1</v>
      </c>
      <c r="E77" s="29">
        <f t="shared" si="27"/>
        <v>3649.2999999999997</v>
      </c>
      <c r="F77" s="29">
        <f t="shared" si="27"/>
        <v>0</v>
      </c>
      <c r="G77" s="29">
        <f t="shared" si="27"/>
        <v>0</v>
      </c>
      <c r="H77" s="29">
        <f t="shared" si="27"/>
        <v>0</v>
      </c>
      <c r="I77" s="29">
        <f t="shared" si="27"/>
        <v>0</v>
      </c>
      <c r="J77" s="29">
        <f t="shared" si="27"/>
        <v>3382.1</v>
      </c>
      <c r="K77" s="29">
        <f t="shared" si="27"/>
        <v>3649.2999999999997</v>
      </c>
      <c r="L77" s="29">
        <f t="shared" si="27"/>
        <v>0</v>
      </c>
      <c r="M77" s="29">
        <f t="shared" si="27"/>
        <v>0</v>
      </c>
      <c r="N77" s="29">
        <v>100</v>
      </c>
      <c r="O77" s="29">
        <f>E77/D77*100</f>
        <v>107.90041690074214</v>
      </c>
      <c r="P77" s="9" t="s">
        <v>471</v>
      </c>
      <c r="Q77" s="88">
        <v>4806</v>
      </c>
      <c r="R77" s="50">
        <v>2456</v>
      </c>
      <c r="S77" s="50">
        <f>R77/Q77*100</f>
        <v>51.102788181439863</v>
      </c>
      <c r="T77" s="31"/>
      <c r="U77" s="31"/>
    </row>
    <row r="78" spans="1:21" ht="103.5" customHeight="1">
      <c r="A78" s="7" t="s">
        <v>136</v>
      </c>
      <c r="B78" s="12" t="s">
        <v>135</v>
      </c>
      <c r="C78" s="6" t="s">
        <v>543</v>
      </c>
      <c r="D78" s="77">
        <f>F78+H78+J78+L78</f>
        <v>0</v>
      </c>
      <c r="E78" s="77">
        <f>G78+I78+K78+M78</f>
        <v>0</v>
      </c>
      <c r="F78" s="77">
        <v>0</v>
      </c>
      <c r="G78" s="77">
        <v>0</v>
      </c>
      <c r="H78" s="77">
        <v>0</v>
      </c>
      <c r="I78" s="77">
        <v>0</v>
      </c>
      <c r="J78" s="77">
        <v>0</v>
      </c>
      <c r="K78" s="77">
        <v>0</v>
      </c>
      <c r="L78" s="77">
        <v>0</v>
      </c>
      <c r="M78" s="77">
        <v>0</v>
      </c>
      <c r="N78" s="77">
        <v>0</v>
      </c>
      <c r="O78" s="77">
        <v>0</v>
      </c>
      <c r="P78" s="5" t="s">
        <v>437</v>
      </c>
      <c r="Q78" s="2">
        <v>0</v>
      </c>
      <c r="R78" s="2">
        <v>0</v>
      </c>
      <c r="S78" s="2">
        <v>0</v>
      </c>
    </row>
    <row r="79" spans="1:21" ht="67.5" customHeight="1">
      <c r="A79" s="7" t="s">
        <v>388</v>
      </c>
      <c r="B79" s="12" t="s">
        <v>26</v>
      </c>
      <c r="C79" s="6" t="s">
        <v>543</v>
      </c>
      <c r="D79" s="77">
        <f>F79+H79+J79+L79</f>
        <v>2892</v>
      </c>
      <c r="E79" s="77">
        <f t="shared" ref="E79:E88" si="28">G79+I79+K79+M79</f>
        <v>3159.2</v>
      </c>
      <c r="F79" s="77">
        <v>0</v>
      </c>
      <c r="G79" s="77">
        <v>0</v>
      </c>
      <c r="H79" s="77">
        <v>0</v>
      </c>
      <c r="I79" s="77">
        <v>0</v>
      </c>
      <c r="J79" s="77">
        <v>2892</v>
      </c>
      <c r="K79" s="77">
        <v>3159.2</v>
      </c>
      <c r="L79" s="77">
        <v>0</v>
      </c>
      <c r="M79" s="77">
        <v>0</v>
      </c>
      <c r="N79" s="77">
        <v>100</v>
      </c>
      <c r="O79" s="77">
        <f>E79/D79*100</f>
        <v>109.23928077455048</v>
      </c>
      <c r="P79" s="5" t="s">
        <v>240</v>
      </c>
      <c r="Q79" s="2">
        <v>0</v>
      </c>
      <c r="R79" s="89">
        <v>4</v>
      </c>
      <c r="S79" s="2" t="s">
        <v>438</v>
      </c>
    </row>
    <row r="80" spans="1:21" ht="99" customHeight="1">
      <c r="A80" s="7" t="s">
        <v>387</v>
      </c>
      <c r="B80" s="12" t="s">
        <v>104</v>
      </c>
      <c r="C80" s="6" t="s">
        <v>543</v>
      </c>
      <c r="D80" s="77">
        <f>F80+H80+J80+L80</f>
        <v>490.1</v>
      </c>
      <c r="E80" s="77">
        <f t="shared" si="28"/>
        <v>490.1</v>
      </c>
      <c r="F80" s="77">
        <v>0</v>
      </c>
      <c r="G80" s="77">
        <v>0</v>
      </c>
      <c r="H80" s="77">
        <v>0</v>
      </c>
      <c r="I80" s="77">
        <v>0</v>
      </c>
      <c r="J80" s="77">
        <v>490.1</v>
      </c>
      <c r="K80" s="77">
        <v>490.1</v>
      </c>
      <c r="L80" s="77">
        <v>0</v>
      </c>
      <c r="M80" s="77">
        <v>0</v>
      </c>
      <c r="N80" s="77">
        <v>100</v>
      </c>
      <c r="O80" s="77">
        <f>E80/D80*100</f>
        <v>100</v>
      </c>
      <c r="P80" s="5" t="s">
        <v>241</v>
      </c>
      <c r="Q80" s="62">
        <v>11800</v>
      </c>
      <c r="R80" s="15">
        <v>16356</v>
      </c>
      <c r="S80" s="2">
        <f>R80/Q80*100</f>
        <v>138.61016949152543</v>
      </c>
    </row>
    <row r="81" spans="1:21" ht="64.5" customHeight="1">
      <c r="A81" s="7" t="s">
        <v>137</v>
      </c>
      <c r="B81" s="12" t="s">
        <v>27</v>
      </c>
      <c r="C81" s="6" t="s">
        <v>543</v>
      </c>
      <c r="D81" s="77">
        <f>F81+H81+J81+L81</f>
        <v>0</v>
      </c>
      <c r="E81" s="77">
        <f t="shared" si="28"/>
        <v>0</v>
      </c>
      <c r="F81" s="77">
        <v>0</v>
      </c>
      <c r="G81" s="77">
        <v>0</v>
      </c>
      <c r="H81" s="77">
        <v>0</v>
      </c>
      <c r="I81" s="77">
        <v>0</v>
      </c>
      <c r="J81" s="77">
        <v>0</v>
      </c>
      <c r="K81" s="77">
        <v>0</v>
      </c>
      <c r="L81" s="77">
        <v>0</v>
      </c>
      <c r="M81" s="77">
        <v>0</v>
      </c>
      <c r="N81" s="77">
        <v>0</v>
      </c>
      <c r="O81" s="77">
        <v>0</v>
      </c>
      <c r="P81" s="5" t="s">
        <v>242</v>
      </c>
      <c r="Q81" s="62">
        <v>60</v>
      </c>
      <c r="R81" s="15">
        <v>64</v>
      </c>
      <c r="S81" s="2">
        <f>R81/Q81*100</f>
        <v>106.66666666666667</v>
      </c>
    </row>
    <row r="82" spans="1:21" ht="104.25" customHeight="1">
      <c r="A82" s="7" t="s">
        <v>472</v>
      </c>
      <c r="B82" s="12" t="s">
        <v>473</v>
      </c>
      <c r="C82" s="6" t="s">
        <v>543</v>
      </c>
      <c r="D82" s="77">
        <f>F82+H82+J82+L82</f>
        <v>0</v>
      </c>
      <c r="E82" s="77">
        <f t="shared" si="28"/>
        <v>0</v>
      </c>
      <c r="F82" s="77">
        <v>0</v>
      </c>
      <c r="G82" s="77">
        <v>0</v>
      </c>
      <c r="H82" s="77">
        <v>0</v>
      </c>
      <c r="I82" s="77">
        <v>0</v>
      </c>
      <c r="J82" s="77">
        <v>0</v>
      </c>
      <c r="K82" s="77">
        <v>0</v>
      </c>
      <c r="L82" s="77">
        <v>0</v>
      </c>
      <c r="M82" s="77">
        <v>0</v>
      </c>
      <c r="N82" s="77">
        <v>0</v>
      </c>
      <c r="O82" s="77">
        <v>0</v>
      </c>
      <c r="P82" s="5" t="s">
        <v>241</v>
      </c>
      <c r="Q82" s="62">
        <v>11800</v>
      </c>
      <c r="R82" s="15">
        <v>15742</v>
      </c>
      <c r="S82" s="2">
        <f>R82/Q82*100</f>
        <v>133.40677966101694</v>
      </c>
    </row>
    <row r="83" spans="1:21" s="32" customFormat="1" ht="98.25" customHeight="1">
      <c r="A83" s="27" t="s">
        <v>70</v>
      </c>
      <c r="B83" s="9" t="s">
        <v>178</v>
      </c>
      <c r="C83" s="28" t="s">
        <v>551</v>
      </c>
      <c r="D83" s="29">
        <f>F83+H83+J83+L83</f>
        <v>96223.01</v>
      </c>
      <c r="E83" s="29">
        <f t="shared" si="28"/>
        <v>37117.24</v>
      </c>
      <c r="F83" s="29">
        <f t="shared" ref="F83:M83" si="29">F84+F89+F95</f>
        <v>47114.6</v>
      </c>
      <c r="G83" s="29">
        <f t="shared" si="29"/>
        <v>10464.049999999999</v>
      </c>
      <c r="H83" s="29">
        <f t="shared" si="29"/>
        <v>44318.400000000001</v>
      </c>
      <c r="I83" s="29">
        <f t="shared" si="29"/>
        <v>22049.599999999999</v>
      </c>
      <c r="J83" s="29">
        <f t="shared" si="29"/>
        <v>4790.01</v>
      </c>
      <c r="K83" s="29">
        <f t="shared" si="29"/>
        <v>4603.59</v>
      </c>
      <c r="L83" s="29">
        <f t="shared" si="29"/>
        <v>0</v>
      </c>
      <c r="M83" s="29">
        <f t="shared" si="29"/>
        <v>0</v>
      </c>
      <c r="N83" s="29">
        <v>100</v>
      </c>
      <c r="O83" s="29">
        <f>E83/D83*100</f>
        <v>38.574183035845586</v>
      </c>
      <c r="P83" s="9" t="s">
        <v>243</v>
      </c>
      <c r="Q83" s="50">
        <v>100</v>
      </c>
      <c r="R83" s="50">
        <v>55.7</v>
      </c>
      <c r="S83" s="50">
        <f t="shared" si="3"/>
        <v>55.7</v>
      </c>
      <c r="T83" s="31"/>
      <c r="U83" s="31"/>
    </row>
    <row r="84" spans="1:21" s="25" customFormat="1" ht="78.75" customHeight="1">
      <c r="A84" s="22" t="s">
        <v>72</v>
      </c>
      <c r="B84" s="13" t="s">
        <v>28</v>
      </c>
      <c r="C84" s="34" t="s">
        <v>551</v>
      </c>
      <c r="D84" s="23">
        <f>D85+D86+D87+D88</f>
        <v>159</v>
      </c>
      <c r="E84" s="23">
        <f t="shared" si="28"/>
        <v>86.57</v>
      </c>
      <c r="F84" s="23">
        <f t="shared" ref="F84:M84" si="30">F85+F86+F87+F88</f>
        <v>0</v>
      </c>
      <c r="G84" s="23">
        <f t="shared" si="30"/>
        <v>0</v>
      </c>
      <c r="H84" s="23">
        <f t="shared" si="30"/>
        <v>0</v>
      </c>
      <c r="I84" s="23">
        <f t="shared" si="30"/>
        <v>0</v>
      </c>
      <c r="J84" s="23">
        <f t="shared" si="30"/>
        <v>159</v>
      </c>
      <c r="K84" s="23">
        <f>K85+K86+K87+K88</f>
        <v>86.57</v>
      </c>
      <c r="L84" s="23">
        <f t="shared" si="30"/>
        <v>0</v>
      </c>
      <c r="M84" s="23">
        <f t="shared" si="30"/>
        <v>0</v>
      </c>
      <c r="N84" s="23">
        <v>100</v>
      </c>
      <c r="O84" s="23">
        <f>E84/D84*100</f>
        <v>54.446540880503136</v>
      </c>
      <c r="P84" s="10" t="s">
        <v>244</v>
      </c>
      <c r="Q84" s="86">
        <v>52</v>
      </c>
      <c r="R84" s="86">
        <v>52</v>
      </c>
      <c r="S84" s="24">
        <f t="shared" si="3"/>
        <v>100</v>
      </c>
    </row>
    <row r="85" spans="1:21" ht="61.5" customHeight="1">
      <c r="A85" s="7" t="s">
        <v>105</v>
      </c>
      <c r="B85" s="12" t="s">
        <v>29</v>
      </c>
      <c r="C85" s="6" t="s">
        <v>551</v>
      </c>
      <c r="D85" s="77">
        <f>F85+H85+J85+L85</f>
        <v>19</v>
      </c>
      <c r="E85" s="77">
        <f t="shared" si="28"/>
        <v>0</v>
      </c>
      <c r="F85" s="77">
        <v>0</v>
      </c>
      <c r="G85" s="77">
        <v>0</v>
      </c>
      <c r="H85" s="77">
        <v>0</v>
      </c>
      <c r="I85" s="77">
        <v>0</v>
      </c>
      <c r="J85" s="77">
        <v>19</v>
      </c>
      <c r="K85" s="77">
        <v>0</v>
      </c>
      <c r="L85" s="77">
        <v>0</v>
      </c>
      <c r="M85" s="77">
        <v>0</v>
      </c>
      <c r="N85" s="77">
        <v>100</v>
      </c>
      <c r="O85" s="77">
        <f>E85/D85*100</f>
        <v>0</v>
      </c>
      <c r="P85" s="5" t="s">
        <v>244</v>
      </c>
      <c r="Q85" s="62">
        <v>52</v>
      </c>
      <c r="R85" s="62">
        <v>52</v>
      </c>
      <c r="S85" s="2">
        <f t="shared" si="3"/>
        <v>100</v>
      </c>
    </row>
    <row r="86" spans="1:21" ht="38.25" customHeight="1">
      <c r="A86" s="7" t="s">
        <v>106</v>
      </c>
      <c r="B86" s="12" t="s">
        <v>30</v>
      </c>
      <c r="C86" s="6" t="s">
        <v>551</v>
      </c>
      <c r="D86" s="77">
        <f>F86+H86+J86+L86</f>
        <v>140</v>
      </c>
      <c r="E86" s="77">
        <f t="shared" si="28"/>
        <v>86.57</v>
      </c>
      <c r="F86" s="77">
        <v>0</v>
      </c>
      <c r="G86" s="77">
        <v>0</v>
      </c>
      <c r="H86" s="77">
        <v>0</v>
      </c>
      <c r="I86" s="77">
        <v>0</v>
      </c>
      <c r="J86" s="77">
        <v>140</v>
      </c>
      <c r="K86" s="77">
        <v>86.57</v>
      </c>
      <c r="L86" s="77">
        <v>0</v>
      </c>
      <c r="M86" s="77">
        <v>0</v>
      </c>
      <c r="N86" s="77">
        <v>100</v>
      </c>
      <c r="O86" s="77">
        <f>E86/D86*100</f>
        <v>61.835714285714282</v>
      </c>
      <c r="P86" s="5" t="s">
        <v>245</v>
      </c>
      <c r="Q86" s="62">
        <v>4</v>
      </c>
      <c r="R86" s="62">
        <v>5</v>
      </c>
      <c r="S86" s="2">
        <f>R86/Q86%</f>
        <v>125</v>
      </c>
    </row>
    <row r="87" spans="1:21" ht="134.25" customHeight="1">
      <c r="A87" s="7" t="s">
        <v>107</v>
      </c>
      <c r="B87" s="12" t="s">
        <v>361</v>
      </c>
      <c r="C87" s="6" t="s">
        <v>551</v>
      </c>
      <c r="D87" s="77">
        <f>F87+H87+J87+L87</f>
        <v>0</v>
      </c>
      <c r="E87" s="77">
        <f t="shared" si="28"/>
        <v>0</v>
      </c>
      <c r="F87" s="77">
        <v>0</v>
      </c>
      <c r="G87" s="77">
        <v>0</v>
      </c>
      <c r="H87" s="77">
        <v>0</v>
      </c>
      <c r="I87" s="77">
        <v>0</v>
      </c>
      <c r="J87" s="77">
        <v>0</v>
      </c>
      <c r="K87" s="77">
        <v>0</v>
      </c>
      <c r="L87" s="77">
        <v>0</v>
      </c>
      <c r="M87" s="77">
        <v>0</v>
      </c>
      <c r="N87" s="77">
        <v>0</v>
      </c>
      <c r="O87" s="77">
        <v>0</v>
      </c>
      <c r="P87" s="5" t="s">
        <v>246</v>
      </c>
      <c r="Q87" s="2">
        <v>0</v>
      </c>
      <c r="R87" s="2">
        <v>0</v>
      </c>
      <c r="S87" s="2">
        <v>0</v>
      </c>
    </row>
    <row r="88" spans="1:21" ht="51.75" customHeight="1">
      <c r="A88" s="7" t="s">
        <v>108</v>
      </c>
      <c r="B88" s="12" t="s">
        <v>362</v>
      </c>
      <c r="C88" s="6" t="s">
        <v>551</v>
      </c>
      <c r="D88" s="77">
        <f>F88+H88+J88+L88</f>
        <v>0</v>
      </c>
      <c r="E88" s="77">
        <f t="shared" si="28"/>
        <v>0</v>
      </c>
      <c r="F88" s="77">
        <v>0</v>
      </c>
      <c r="G88" s="77">
        <v>0</v>
      </c>
      <c r="H88" s="77">
        <v>0</v>
      </c>
      <c r="I88" s="77">
        <v>0</v>
      </c>
      <c r="J88" s="77">
        <v>0</v>
      </c>
      <c r="K88" s="77">
        <v>0</v>
      </c>
      <c r="L88" s="77">
        <v>0</v>
      </c>
      <c r="M88" s="77">
        <v>0</v>
      </c>
      <c r="N88" s="77">
        <v>0</v>
      </c>
      <c r="O88" s="77">
        <v>0</v>
      </c>
      <c r="P88" s="5" t="s">
        <v>247</v>
      </c>
      <c r="Q88" s="62">
        <v>20</v>
      </c>
      <c r="R88" s="62">
        <v>20</v>
      </c>
      <c r="S88" s="2">
        <f t="shared" si="3"/>
        <v>100</v>
      </c>
    </row>
    <row r="89" spans="1:21" s="25" customFormat="1" ht="53.25" customHeight="1">
      <c r="A89" s="22" t="s">
        <v>73</v>
      </c>
      <c r="B89" s="13" t="s">
        <v>31</v>
      </c>
      <c r="C89" s="34" t="s">
        <v>551</v>
      </c>
      <c r="D89" s="23">
        <f t="shared" ref="D89:M89" si="31">D90+D91+D94</f>
        <v>92303.01</v>
      </c>
      <c r="E89" s="23">
        <f t="shared" si="31"/>
        <v>33269.86</v>
      </c>
      <c r="F89" s="23">
        <f t="shared" si="31"/>
        <v>47114.6</v>
      </c>
      <c r="G89" s="23">
        <f t="shared" si="31"/>
        <v>10464.049999999999</v>
      </c>
      <c r="H89" s="23">
        <f t="shared" si="31"/>
        <v>44318.400000000001</v>
      </c>
      <c r="I89" s="23">
        <f t="shared" si="31"/>
        <v>22049.599999999999</v>
      </c>
      <c r="J89" s="23">
        <f t="shared" si="31"/>
        <v>870.01</v>
      </c>
      <c r="K89" s="23">
        <f t="shared" si="31"/>
        <v>756.21</v>
      </c>
      <c r="L89" s="23">
        <f t="shared" si="31"/>
        <v>0</v>
      </c>
      <c r="M89" s="23">
        <f t="shared" si="31"/>
        <v>0</v>
      </c>
      <c r="N89" s="23">
        <v>100</v>
      </c>
      <c r="O89" s="23">
        <f>E89/D89*100</f>
        <v>36.044176674195135</v>
      </c>
      <c r="P89" s="10" t="s">
        <v>248</v>
      </c>
      <c r="Q89" s="86">
        <v>9</v>
      </c>
      <c r="R89" s="86">
        <v>9</v>
      </c>
      <c r="S89" s="24">
        <f t="shared" si="3"/>
        <v>100</v>
      </c>
    </row>
    <row r="90" spans="1:21" ht="49.5" customHeight="1">
      <c r="A90" s="7" t="s">
        <v>109</v>
      </c>
      <c r="B90" s="12" t="s">
        <v>363</v>
      </c>
      <c r="C90" s="6" t="s">
        <v>551</v>
      </c>
      <c r="D90" s="77">
        <f>F90+H90+J90+L90</f>
        <v>56525.5</v>
      </c>
      <c r="E90" s="77">
        <f>G90+I90+K90+M90</f>
        <v>12539.859999999999</v>
      </c>
      <c r="F90" s="77">
        <v>47114.6</v>
      </c>
      <c r="G90" s="77">
        <v>10464.049999999999</v>
      </c>
      <c r="H90" s="77">
        <v>9279.4</v>
      </c>
      <c r="I90" s="77">
        <v>2049.6</v>
      </c>
      <c r="J90" s="77">
        <v>131.5</v>
      </c>
      <c r="K90" s="77">
        <v>26.21</v>
      </c>
      <c r="L90" s="77">
        <v>0</v>
      </c>
      <c r="M90" s="77">
        <v>0</v>
      </c>
      <c r="N90" s="77">
        <v>100</v>
      </c>
      <c r="O90" s="77">
        <f>E90/D90*100</f>
        <v>22.184430036001448</v>
      </c>
      <c r="P90" s="5" t="s">
        <v>248</v>
      </c>
      <c r="Q90" s="62">
        <v>9</v>
      </c>
      <c r="R90" s="62">
        <v>9</v>
      </c>
      <c r="S90" s="2">
        <f t="shared" si="3"/>
        <v>100</v>
      </c>
    </row>
    <row r="91" spans="1:21" ht="66" customHeight="1">
      <c r="A91" s="7" t="s">
        <v>110</v>
      </c>
      <c r="B91" s="12" t="s">
        <v>364</v>
      </c>
      <c r="C91" s="6" t="s">
        <v>551</v>
      </c>
      <c r="D91" s="77">
        <f>D92+D93</f>
        <v>35409</v>
      </c>
      <c r="E91" s="77">
        <f>E92+E93</f>
        <v>20370</v>
      </c>
      <c r="F91" s="77">
        <f t="shared" ref="F91:M91" si="32">F92+F93</f>
        <v>0</v>
      </c>
      <c r="G91" s="77">
        <f t="shared" si="32"/>
        <v>0</v>
      </c>
      <c r="H91" s="77">
        <f t="shared" si="32"/>
        <v>35039</v>
      </c>
      <c r="I91" s="77">
        <f t="shared" si="32"/>
        <v>20000</v>
      </c>
      <c r="J91" s="77">
        <f t="shared" si="32"/>
        <v>370</v>
      </c>
      <c r="K91" s="77">
        <f t="shared" si="32"/>
        <v>370</v>
      </c>
      <c r="L91" s="77">
        <f t="shared" si="32"/>
        <v>0</v>
      </c>
      <c r="M91" s="77">
        <f t="shared" si="32"/>
        <v>0</v>
      </c>
      <c r="N91" s="77">
        <v>100</v>
      </c>
      <c r="O91" s="77">
        <f>E91/D91*100</f>
        <v>57.527747182919597</v>
      </c>
      <c r="P91" s="5" t="s">
        <v>249</v>
      </c>
      <c r="Q91" s="2">
        <v>100</v>
      </c>
      <c r="R91" s="2">
        <v>100</v>
      </c>
      <c r="S91" s="2">
        <f t="shared" ref="S91:S160" si="33">R91/Q91*100</f>
        <v>100</v>
      </c>
    </row>
    <row r="92" spans="1:21" ht="102.75" customHeight="1">
      <c r="A92" s="48" t="s">
        <v>465</v>
      </c>
      <c r="B92" s="12" t="s">
        <v>466</v>
      </c>
      <c r="C92" s="6" t="s">
        <v>551</v>
      </c>
      <c r="D92" s="77">
        <f t="shared" ref="D92:E94" si="34">F92+H92+J92+L92</f>
        <v>15409</v>
      </c>
      <c r="E92" s="77">
        <f t="shared" si="34"/>
        <v>370</v>
      </c>
      <c r="F92" s="77">
        <v>0</v>
      </c>
      <c r="G92" s="77">
        <v>0</v>
      </c>
      <c r="H92" s="77">
        <v>15039</v>
      </c>
      <c r="I92" s="77"/>
      <c r="J92" s="77">
        <v>370</v>
      </c>
      <c r="K92" s="77">
        <v>370</v>
      </c>
      <c r="L92" s="77">
        <v>0</v>
      </c>
      <c r="M92" s="77">
        <v>0</v>
      </c>
      <c r="N92" s="77">
        <v>100</v>
      </c>
      <c r="O92" s="77">
        <f>E92/D92*100</f>
        <v>2.4011941073398666</v>
      </c>
      <c r="P92" s="5" t="s">
        <v>470</v>
      </c>
      <c r="Q92" s="2">
        <v>40</v>
      </c>
      <c r="R92" s="2">
        <v>0</v>
      </c>
      <c r="S92" s="2">
        <v>0</v>
      </c>
    </row>
    <row r="93" spans="1:21" ht="60">
      <c r="A93" s="48" t="s">
        <v>468</v>
      </c>
      <c r="B93" s="12" t="s">
        <v>469</v>
      </c>
      <c r="C93" s="6" t="s">
        <v>551</v>
      </c>
      <c r="D93" s="77">
        <f t="shared" si="34"/>
        <v>20000</v>
      </c>
      <c r="E93" s="77">
        <f t="shared" si="34"/>
        <v>20000</v>
      </c>
      <c r="F93" s="77">
        <v>0</v>
      </c>
      <c r="G93" s="77">
        <v>0</v>
      </c>
      <c r="H93" s="77">
        <v>20000</v>
      </c>
      <c r="I93" s="77">
        <v>20000</v>
      </c>
      <c r="J93" s="77">
        <v>0</v>
      </c>
      <c r="K93" s="77">
        <v>0</v>
      </c>
      <c r="L93" s="77">
        <v>0</v>
      </c>
      <c r="M93" s="77">
        <v>0</v>
      </c>
      <c r="N93" s="77">
        <v>100</v>
      </c>
      <c r="O93" s="77">
        <f>E93/D93*100</f>
        <v>100</v>
      </c>
      <c r="P93" s="5" t="s">
        <v>249</v>
      </c>
      <c r="Q93" s="2">
        <v>100</v>
      </c>
      <c r="R93" s="2">
        <v>100</v>
      </c>
      <c r="S93" s="2">
        <f>R93/Q93*100</f>
        <v>100</v>
      </c>
    </row>
    <row r="94" spans="1:21" ht="97.5" customHeight="1">
      <c r="A94" s="7" t="s">
        <v>111</v>
      </c>
      <c r="B94" s="12" t="s">
        <v>32</v>
      </c>
      <c r="C94" s="6" t="s">
        <v>551</v>
      </c>
      <c r="D94" s="77">
        <f t="shared" si="34"/>
        <v>368.51</v>
      </c>
      <c r="E94" s="77">
        <f t="shared" si="34"/>
        <v>360</v>
      </c>
      <c r="F94" s="77">
        <v>0</v>
      </c>
      <c r="G94" s="77">
        <v>0</v>
      </c>
      <c r="H94" s="77">
        <v>0</v>
      </c>
      <c r="I94" s="77">
        <v>0</v>
      </c>
      <c r="J94" s="77">
        <v>368.51</v>
      </c>
      <c r="K94" s="77">
        <v>360</v>
      </c>
      <c r="L94" s="77">
        <v>0</v>
      </c>
      <c r="M94" s="77">
        <v>0</v>
      </c>
      <c r="N94" s="77">
        <v>0</v>
      </c>
      <c r="O94" s="77">
        <v>0</v>
      </c>
      <c r="P94" s="5" t="s">
        <v>250</v>
      </c>
      <c r="Q94" s="2">
        <v>100</v>
      </c>
      <c r="R94" s="2">
        <v>100</v>
      </c>
      <c r="S94" s="2">
        <f t="shared" si="33"/>
        <v>100</v>
      </c>
    </row>
    <row r="95" spans="1:21" s="25" customFormat="1" ht="78" customHeight="1">
      <c r="A95" s="22" t="s">
        <v>162</v>
      </c>
      <c r="B95" s="13" t="s">
        <v>20</v>
      </c>
      <c r="C95" s="34" t="s">
        <v>551</v>
      </c>
      <c r="D95" s="23">
        <f>D96</f>
        <v>3761</v>
      </c>
      <c r="E95" s="23">
        <f>E96</f>
        <v>3760.81</v>
      </c>
      <c r="F95" s="23">
        <v>0</v>
      </c>
      <c r="G95" s="23">
        <f t="shared" ref="G95:M95" si="35">G96</f>
        <v>0</v>
      </c>
      <c r="H95" s="23">
        <f t="shared" si="35"/>
        <v>0</v>
      </c>
      <c r="I95" s="23">
        <f t="shared" si="35"/>
        <v>0</v>
      </c>
      <c r="J95" s="23">
        <f>J96</f>
        <v>3761</v>
      </c>
      <c r="K95" s="23">
        <f>K96</f>
        <v>3760.81</v>
      </c>
      <c r="L95" s="23">
        <f t="shared" si="35"/>
        <v>0</v>
      </c>
      <c r="M95" s="23">
        <f t="shared" si="35"/>
        <v>0</v>
      </c>
      <c r="N95" s="23">
        <f>N96</f>
        <v>100</v>
      </c>
      <c r="O95" s="23">
        <f>E95/D95*100</f>
        <v>99.994948152087204</v>
      </c>
      <c r="P95" s="10" t="s">
        <v>251</v>
      </c>
      <c r="Q95" s="24">
        <f>Q96</f>
        <v>100</v>
      </c>
      <c r="R95" s="90">
        <f>R96</f>
        <v>99.9</v>
      </c>
      <c r="S95" s="24">
        <f t="shared" si="33"/>
        <v>99.9</v>
      </c>
    </row>
    <row r="96" spans="1:21" ht="60">
      <c r="A96" s="7" t="s">
        <v>163</v>
      </c>
      <c r="B96" s="12" t="s">
        <v>166</v>
      </c>
      <c r="C96" s="6" t="s">
        <v>551</v>
      </c>
      <c r="D96" s="77">
        <f>F96+H96+J96+L96</f>
        <v>3761</v>
      </c>
      <c r="E96" s="77">
        <f>G96+I96+K96+M96</f>
        <v>3760.81</v>
      </c>
      <c r="F96" s="77">
        <v>0</v>
      </c>
      <c r="G96" s="77">
        <v>0</v>
      </c>
      <c r="H96" s="77">
        <v>0</v>
      </c>
      <c r="I96" s="77">
        <v>0</v>
      </c>
      <c r="J96" s="77">
        <v>3761</v>
      </c>
      <c r="K96" s="77">
        <v>3760.81</v>
      </c>
      <c r="L96" s="77">
        <v>0</v>
      </c>
      <c r="M96" s="77">
        <v>0</v>
      </c>
      <c r="N96" s="77">
        <v>100</v>
      </c>
      <c r="O96" s="77">
        <f>E96/D96*100</f>
        <v>99.994948152087204</v>
      </c>
      <c r="P96" s="5" t="s">
        <v>251</v>
      </c>
      <c r="Q96" s="2">
        <v>100</v>
      </c>
      <c r="R96" s="15">
        <v>99.9</v>
      </c>
      <c r="S96" s="2">
        <f t="shared" si="33"/>
        <v>99.9</v>
      </c>
    </row>
    <row r="97" spans="1:21" s="32" customFormat="1" ht="63" customHeight="1">
      <c r="A97" s="27" t="s">
        <v>74</v>
      </c>
      <c r="B97" s="9" t="s">
        <v>165</v>
      </c>
      <c r="C97" s="28" t="s">
        <v>551</v>
      </c>
      <c r="D97" s="29">
        <f t="shared" ref="D97:M97" si="36">D98+D102+D109+D118</f>
        <v>131936.6</v>
      </c>
      <c r="E97" s="29">
        <f t="shared" si="36"/>
        <v>129189.9</v>
      </c>
      <c r="F97" s="29">
        <f t="shared" si="36"/>
        <v>8073</v>
      </c>
      <c r="G97" s="29">
        <f t="shared" si="36"/>
        <v>8073</v>
      </c>
      <c r="H97" s="29">
        <f t="shared" si="36"/>
        <v>14936.3</v>
      </c>
      <c r="I97" s="29">
        <f t="shared" si="36"/>
        <v>12404.800000000001</v>
      </c>
      <c r="J97" s="29">
        <f t="shared" si="36"/>
        <v>108927.29999999999</v>
      </c>
      <c r="K97" s="29">
        <f t="shared" si="36"/>
        <v>108712.1</v>
      </c>
      <c r="L97" s="29">
        <f t="shared" si="36"/>
        <v>0</v>
      </c>
      <c r="M97" s="29">
        <f t="shared" si="36"/>
        <v>0</v>
      </c>
      <c r="N97" s="29">
        <v>100</v>
      </c>
      <c r="O97" s="29">
        <f>E97/D97*100</f>
        <v>97.918166755850905</v>
      </c>
      <c r="P97" s="9" t="s">
        <v>252</v>
      </c>
      <c r="Q97" s="30">
        <v>1358.4</v>
      </c>
      <c r="R97" s="30">
        <v>3385.4</v>
      </c>
      <c r="S97" s="30">
        <f t="shared" si="33"/>
        <v>249.21967020023556</v>
      </c>
      <c r="T97" s="31"/>
      <c r="U97" s="31"/>
    </row>
    <row r="98" spans="1:21" s="25" customFormat="1" ht="48">
      <c r="A98" s="22" t="s">
        <v>75</v>
      </c>
      <c r="B98" s="13" t="s">
        <v>33</v>
      </c>
      <c r="C98" s="34" t="s">
        <v>551</v>
      </c>
      <c r="D98" s="23">
        <f t="shared" ref="D98:M98" si="37">D99+D100+D101</f>
        <v>24046.2</v>
      </c>
      <c r="E98" s="23">
        <f t="shared" si="37"/>
        <v>23892.7</v>
      </c>
      <c r="F98" s="23">
        <f t="shared" si="37"/>
        <v>0</v>
      </c>
      <c r="G98" s="23">
        <f t="shared" si="37"/>
        <v>0</v>
      </c>
      <c r="H98" s="23">
        <f t="shared" si="37"/>
        <v>0</v>
      </c>
      <c r="I98" s="23">
        <f t="shared" si="37"/>
        <v>0</v>
      </c>
      <c r="J98" s="23">
        <f t="shared" si="37"/>
        <v>24046.2</v>
      </c>
      <c r="K98" s="23">
        <f t="shared" si="37"/>
        <v>23892.7</v>
      </c>
      <c r="L98" s="23">
        <f t="shared" si="37"/>
        <v>0</v>
      </c>
      <c r="M98" s="23">
        <f t="shared" si="37"/>
        <v>0</v>
      </c>
      <c r="N98" s="23">
        <v>100</v>
      </c>
      <c r="O98" s="23">
        <f>E98/D98*100</f>
        <v>99.361645499080936</v>
      </c>
      <c r="P98" s="10" t="s">
        <v>253</v>
      </c>
      <c r="Q98" s="33">
        <v>12.3</v>
      </c>
      <c r="R98" s="91">
        <v>15.55</v>
      </c>
      <c r="S98" s="33">
        <f t="shared" si="33"/>
        <v>126.42276422764228</v>
      </c>
    </row>
    <row r="99" spans="1:21" ht="84" customHeight="1">
      <c r="A99" s="7" t="s">
        <v>112</v>
      </c>
      <c r="B99" s="12" t="s">
        <v>460</v>
      </c>
      <c r="C99" s="6" t="s">
        <v>551</v>
      </c>
      <c r="D99" s="77">
        <f t="shared" ref="D99:E101" si="38">F99+H99+J99+L99</f>
        <v>24046.2</v>
      </c>
      <c r="E99" s="23">
        <f t="shared" si="38"/>
        <v>23892.7</v>
      </c>
      <c r="F99" s="77">
        <v>0</v>
      </c>
      <c r="G99" s="77">
        <v>0</v>
      </c>
      <c r="H99" s="77">
        <v>0</v>
      </c>
      <c r="I99" s="77">
        <v>0</v>
      </c>
      <c r="J99" s="77">
        <v>24046.2</v>
      </c>
      <c r="K99" s="23">
        <v>23892.7</v>
      </c>
      <c r="L99" s="77">
        <v>0</v>
      </c>
      <c r="M99" s="77">
        <v>0</v>
      </c>
      <c r="N99" s="77">
        <v>100</v>
      </c>
      <c r="O99" s="77">
        <f>E99/D99*100</f>
        <v>99.361645499080936</v>
      </c>
      <c r="P99" s="5" t="s">
        <v>254</v>
      </c>
      <c r="Q99" s="53">
        <v>100</v>
      </c>
      <c r="R99" s="53">
        <v>99.4</v>
      </c>
      <c r="S99" s="53">
        <f t="shared" si="33"/>
        <v>99.4</v>
      </c>
    </row>
    <row r="100" spans="1:21" ht="138.75" customHeight="1">
      <c r="A100" s="7" t="s">
        <v>113</v>
      </c>
      <c r="B100" s="12" t="s">
        <v>365</v>
      </c>
      <c r="C100" s="6" t="s">
        <v>551</v>
      </c>
      <c r="D100" s="77">
        <f t="shared" si="38"/>
        <v>0</v>
      </c>
      <c r="E100" s="77">
        <f t="shared" si="38"/>
        <v>0</v>
      </c>
      <c r="F100" s="77">
        <v>0</v>
      </c>
      <c r="G100" s="77">
        <v>0</v>
      </c>
      <c r="H100" s="77">
        <v>0</v>
      </c>
      <c r="I100" s="77">
        <v>0</v>
      </c>
      <c r="J100" s="77">
        <v>0</v>
      </c>
      <c r="K100" s="77">
        <v>0</v>
      </c>
      <c r="L100" s="77">
        <v>0</v>
      </c>
      <c r="M100" s="77">
        <v>0</v>
      </c>
      <c r="N100" s="77">
        <v>0</v>
      </c>
      <c r="O100" s="77">
        <v>0</v>
      </c>
      <c r="P100" s="5" t="s">
        <v>255</v>
      </c>
      <c r="Q100" s="53">
        <v>65</v>
      </c>
      <c r="R100" s="53">
        <v>65</v>
      </c>
      <c r="S100" s="53">
        <f t="shared" si="33"/>
        <v>100</v>
      </c>
    </row>
    <row r="101" spans="1:21" ht="39" customHeight="1">
      <c r="A101" s="7" t="s">
        <v>366</v>
      </c>
      <c r="B101" s="12" t="s">
        <v>173</v>
      </c>
      <c r="C101" s="6" t="s">
        <v>551</v>
      </c>
      <c r="D101" s="77">
        <f t="shared" si="38"/>
        <v>0</v>
      </c>
      <c r="E101" s="77">
        <f t="shared" si="38"/>
        <v>0</v>
      </c>
      <c r="F101" s="77">
        <v>0</v>
      </c>
      <c r="G101" s="77">
        <v>0</v>
      </c>
      <c r="H101" s="77">
        <v>0</v>
      </c>
      <c r="I101" s="77">
        <v>0</v>
      </c>
      <c r="J101" s="77">
        <v>0</v>
      </c>
      <c r="K101" s="77">
        <v>0</v>
      </c>
      <c r="L101" s="77">
        <v>0</v>
      </c>
      <c r="M101" s="77">
        <v>0</v>
      </c>
      <c r="N101" s="77">
        <v>0</v>
      </c>
      <c r="O101" s="77">
        <v>0</v>
      </c>
      <c r="P101" s="5" t="s">
        <v>256</v>
      </c>
      <c r="Q101" s="53">
        <v>100</v>
      </c>
      <c r="R101" s="92">
        <v>0</v>
      </c>
      <c r="S101" s="53">
        <f t="shared" si="33"/>
        <v>0</v>
      </c>
    </row>
    <row r="102" spans="1:21" s="25" customFormat="1" ht="133.5" customHeight="1">
      <c r="A102" s="22" t="s">
        <v>76</v>
      </c>
      <c r="B102" s="13" t="s">
        <v>34</v>
      </c>
      <c r="C102" s="34" t="s">
        <v>551</v>
      </c>
      <c r="D102" s="23">
        <f>D103+D104+D105+D106+D107+D108</f>
        <v>31242.100000000002</v>
      </c>
      <c r="E102" s="23">
        <f>E103+E104+E105+E106+E107+E108</f>
        <v>28883.699999999997</v>
      </c>
      <c r="F102" s="23">
        <f t="shared" ref="F102:M102" si="39">F103+F104+F105+F106+F107+F108</f>
        <v>98.100000000000009</v>
      </c>
      <c r="G102" s="23">
        <f t="shared" si="39"/>
        <v>98.100000000000009</v>
      </c>
      <c r="H102" s="23">
        <f t="shared" si="39"/>
        <v>4749.7</v>
      </c>
      <c r="I102" s="23">
        <f t="shared" si="39"/>
        <v>2633</v>
      </c>
      <c r="J102" s="23">
        <f t="shared" si="39"/>
        <v>26394.3</v>
      </c>
      <c r="K102" s="23">
        <f t="shared" si="39"/>
        <v>26152.6</v>
      </c>
      <c r="L102" s="23">
        <f t="shared" si="39"/>
        <v>0</v>
      </c>
      <c r="M102" s="23">
        <f t="shared" si="39"/>
        <v>0</v>
      </c>
      <c r="N102" s="23">
        <v>100</v>
      </c>
      <c r="O102" s="23">
        <f>E102/D102*100</f>
        <v>92.451211666309234</v>
      </c>
      <c r="P102" s="10" t="s">
        <v>295</v>
      </c>
      <c r="Q102" s="33">
        <v>22</v>
      </c>
      <c r="R102" s="33">
        <v>22</v>
      </c>
      <c r="S102" s="33">
        <f t="shared" si="33"/>
        <v>100</v>
      </c>
    </row>
    <row r="103" spans="1:21" ht="51" customHeight="1">
      <c r="A103" s="7" t="s">
        <v>114</v>
      </c>
      <c r="B103" s="5" t="s">
        <v>169</v>
      </c>
      <c r="C103" s="6" t="s">
        <v>551</v>
      </c>
      <c r="D103" s="77">
        <f t="shared" ref="D103:E108" si="40">F103+H103+J103+L103</f>
        <v>28945.3</v>
      </c>
      <c r="E103" s="77">
        <f t="shared" si="40"/>
        <v>26561.599999999999</v>
      </c>
      <c r="F103" s="77">
        <v>0</v>
      </c>
      <c r="G103" s="77">
        <v>0</v>
      </c>
      <c r="H103" s="77">
        <v>4732.3</v>
      </c>
      <c r="I103" s="77">
        <v>2615.6</v>
      </c>
      <c r="J103" s="77">
        <v>24213</v>
      </c>
      <c r="K103" s="77">
        <v>23946</v>
      </c>
      <c r="L103" s="77">
        <v>0</v>
      </c>
      <c r="M103" s="77">
        <v>0</v>
      </c>
      <c r="N103" s="77">
        <v>100</v>
      </c>
      <c r="O103" s="77">
        <f>E103/D103*100</f>
        <v>91.764811558353159</v>
      </c>
      <c r="P103" s="5" t="s">
        <v>257</v>
      </c>
      <c r="Q103" s="93">
        <v>249000</v>
      </c>
      <c r="R103" s="94">
        <v>237320</v>
      </c>
      <c r="S103" s="53">
        <f>R103/Q103*100</f>
        <v>95.309236947791163</v>
      </c>
    </row>
    <row r="104" spans="1:21" ht="100.5" customHeight="1">
      <c r="A104" s="7" t="s">
        <v>115</v>
      </c>
      <c r="B104" s="12" t="s">
        <v>367</v>
      </c>
      <c r="C104" s="6" t="s">
        <v>551</v>
      </c>
      <c r="D104" s="77">
        <f t="shared" si="40"/>
        <v>97.4</v>
      </c>
      <c r="E104" s="77">
        <f t="shared" si="40"/>
        <v>97.100000000000009</v>
      </c>
      <c r="F104" s="77">
        <v>81.900000000000006</v>
      </c>
      <c r="G104" s="77">
        <v>81.900000000000006</v>
      </c>
      <c r="H104" s="77">
        <v>14.5</v>
      </c>
      <c r="I104" s="77">
        <v>14.5</v>
      </c>
      <c r="J104" s="77">
        <v>1</v>
      </c>
      <c r="K104" s="77">
        <v>0.7</v>
      </c>
      <c r="L104" s="77">
        <v>0</v>
      </c>
      <c r="M104" s="77">
        <v>0</v>
      </c>
      <c r="N104" s="77">
        <v>100</v>
      </c>
      <c r="O104" s="77">
        <v>0</v>
      </c>
      <c r="P104" s="5" t="s">
        <v>511</v>
      </c>
      <c r="Q104" s="95">
        <v>465000</v>
      </c>
      <c r="R104" s="94">
        <v>525094</v>
      </c>
      <c r="S104" s="53">
        <f>R104/Q104*100</f>
        <v>112.92344086021507</v>
      </c>
    </row>
    <row r="105" spans="1:21" ht="51.75" customHeight="1">
      <c r="A105" s="7" t="s">
        <v>116</v>
      </c>
      <c r="B105" s="12" t="s">
        <v>368</v>
      </c>
      <c r="C105" s="6" t="s">
        <v>551</v>
      </c>
      <c r="D105" s="77">
        <f t="shared" si="40"/>
        <v>219.2</v>
      </c>
      <c r="E105" s="77">
        <f t="shared" si="40"/>
        <v>241.4</v>
      </c>
      <c r="F105" s="77">
        <v>16.2</v>
      </c>
      <c r="G105" s="77">
        <v>16.2</v>
      </c>
      <c r="H105" s="77">
        <v>2.9</v>
      </c>
      <c r="I105" s="77">
        <v>2.9</v>
      </c>
      <c r="J105" s="77">
        <v>200.1</v>
      </c>
      <c r="K105" s="77">
        <v>222.3</v>
      </c>
      <c r="L105" s="77">
        <v>0</v>
      </c>
      <c r="M105" s="77">
        <v>0</v>
      </c>
      <c r="N105" s="77">
        <v>100</v>
      </c>
      <c r="O105" s="77">
        <f>E105/D105*100</f>
        <v>110.12773722627738</v>
      </c>
      <c r="P105" s="5" t="s">
        <v>258</v>
      </c>
      <c r="Q105" s="95">
        <v>1000</v>
      </c>
      <c r="R105" s="94">
        <v>2275</v>
      </c>
      <c r="S105" s="53">
        <f t="shared" si="33"/>
        <v>227.5</v>
      </c>
    </row>
    <row r="106" spans="1:21" ht="42.75" customHeight="1">
      <c r="A106" s="7" t="s">
        <v>117</v>
      </c>
      <c r="B106" s="12" t="s">
        <v>174</v>
      </c>
      <c r="C106" s="6" t="s">
        <v>551</v>
      </c>
      <c r="D106" s="77">
        <f t="shared" si="40"/>
        <v>0</v>
      </c>
      <c r="E106" s="77">
        <f t="shared" si="40"/>
        <v>0</v>
      </c>
      <c r="F106" s="77">
        <v>0</v>
      </c>
      <c r="G106" s="77">
        <v>0</v>
      </c>
      <c r="H106" s="77">
        <v>0</v>
      </c>
      <c r="I106" s="77">
        <v>0</v>
      </c>
      <c r="J106" s="77">
        <v>0</v>
      </c>
      <c r="K106" s="77">
        <v>0</v>
      </c>
      <c r="L106" s="77">
        <v>0</v>
      </c>
      <c r="M106" s="77">
        <v>0</v>
      </c>
      <c r="N106" s="77">
        <v>0</v>
      </c>
      <c r="O106" s="77">
        <v>0</v>
      </c>
      <c r="P106" s="5" t="s">
        <v>259</v>
      </c>
      <c r="Q106" s="53">
        <v>100</v>
      </c>
      <c r="R106" s="53">
        <v>0</v>
      </c>
      <c r="S106" s="53">
        <f t="shared" si="33"/>
        <v>0</v>
      </c>
    </row>
    <row r="107" spans="1:21" ht="36">
      <c r="A107" s="7" t="s">
        <v>118</v>
      </c>
      <c r="B107" s="12" t="s">
        <v>369</v>
      </c>
      <c r="C107" s="6" t="s">
        <v>551</v>
      </c>
      <c r="D107" s="77">
        <f t="shared" si="40"/>
        <v>1980.2</v>
      </c>
      <c r="E107" s="77">
        <f t="shared" si="40"/>
        <v>1983.6</v>
      </c>
      <c r="F107" s="77">
        <v>0</v>
      </c>
      <c r="G107" s="77">
        <v>0</v>
      </c>
      <c r="H107" s="77">
        <v>0</v>
      </c>
      <c r="I107" s="77">
        <v>0</v>
      </c>
      <c r="J107" s="77">
        <v>1980.2</v>
      </c>
      <c r="K107" s="77">
        <v>1983.6</v>
      </c>
      <c r="L107" s="77"/>
      <c r="M107" s="77">
        <v>0</v>
      </c>
      <c r="N107" s="77">
        <v>100</v>
      </c>
      <c r="O107" s="77">
        <f>E107/D107*100</f>
        <v>100.17169982830016</v>
      </c>
      <c r="P107" s="5" t="s">
        <v>260</v>
      </c>
      <c r="Q107" s="95">
        <v>8250</v>
      </c>
      <c r="R107" s="92">
        <v>8250</v>
      </c>
      <c r="S107" s="53">
        <f t="shared" si="33"/>
        <v>100</v>
      </c>
    </row>
    <row r="108" spans="1:21" ht="100.5" customHeight="1">
      <c r="A108" s="7" t="s">
        <v>119</v>
      </c>
      <c r="B108" s="12" t="s">
        <v>175</v>
      </c>
      <c r="C108" s="6" t="s">
        <v>551</v>
      </c>
      <c r="D108" s="77">
        <f t="shared" si="40"/>
        <v>0</v>
      </c>
      <c r="E108" s="77">
        <f t="shared" si="40"/>
        <v>0</v>
      </c>
      <c r="F108" s="77">
        <v>0</v>
      </c>
      <c r="G108" s="77">
        <v>0</v>
      </c>
      <c r="H108" s="77">
        <v>0</v>
      </c>
      <c r="I108" s="77">
        <v>0</v>
      </c>
      <c r="J108" s="77">
        <v>0</v>
      </c>
      <c r="K108" s="77">
        <v>0</v>
      </c>
      <c r="L108" s="77">
        <v>0</v>
      </c>
      <c r="M108" s="77">
        <v>0</v>
      </c>
      <c r="N108" s="77">
        <v>0</v>
      </c>
      <c r="O108" s="77">
        <v>0</v>
      </c>
      <c r="P108" s="5" t="s">
        <v>462</v>
      </c>
      <c r="Q108" s="95">
        <v>19850</v>
      </c>
      <c r="R108" s="94">
        <v>20020</v>
      </c>
      <c r="S108" s="53">
        <f t="shared" si="33"/>
        <v>100.85642317380352</v>
      </c>
    </row>
    <row r="109" spans="1:21" s="25" customFormat="1" ht="102.75" customHeight="1">
      <c r="A109" s="22" t="s">
        <v>77</v>
      </c>
      <c r="B109" s="13" t="s">
        <v>35</v>
      </c>
      <c r="C109" s="34" t="s">
        <v>551</v>
      </c>
      <c r="D109" s="23">
        <f>D110+D111+D112+D113+D114+D115+D116+D117</f>
        <v>67451.8</v>
      </c>
      <c r="E109" s="23">
        <f t="shared" ref="E109:M109" si="41">E110+E111+E112+E113+E114+E115+E116+E117</f>
        <v>67206.5</v>
      </c>
      <c r="F109" s="23">
        <f t="shared" si="41"/>
        <v>7974.9</v>
      </c>
      <c r="G109" s="23">
        <f t="shared" si="41"/>
        <v>7974.9</v>
      </c>
      <c r="H109" s="23">
        <f t="shared" si="41"/>
        <v>10186.6</v>
      </c>
      <c r="I109" s="23">
        <f t="shared" si="41"/>
        <v>9771.8000000000011</v>
      </c>
      <c r="J109" s="23">
        <f t="shared" si="41"/>
        <v>49290.299999999996</v>
      </c>
      <c r="K109" s="23">
        <f t="shared" si="41"/>
        <v>49459.8</v>
      </c>
      <c r="L109" s="23">
        <f t="shared" si="41"/>
        <v>0</v>
      </c>
      <c r="M109" s="23">
        <f t="shared" si="41"/>
        <v>0</v>
      </c>
      <c r="N109" s="23">
        <v>100</v>
      </c>
      <c r="O109" s="23">
        <f>E109/D109%</f>
        <v>99.636332907350138</v>
      </c>
      <c r="P109" s="10" t="s">
        <v>463</v>
      </c>
      <c r="Q109" s="33">
        <v>130</v>
      </c>
      <c r="R109" s="33">
        <v>131.5</v>
      </c>
      <c r="S109" s="33">
        <f t="shared" si="33"/>
        <v>101.15384615384615</v>
      </c>
    </row>
    <row r="110" spans="1:21" ht="51" customHeight="1">
      <c r="A110" s="7" t="s">
        <v>120</v>
      </c>
      <c r="B110" s="12" t="s">
        <v>296</v>
      </c>
      <c r="C110" s="6" t="s">
        <v>551</v>
      </c>
      <c r="D110" s="77">
        <f t="shared" ref="D110:E116" si="42">F110+H110+J110+L110</f>
        <v>30404.1</v>
      </c>
      <c r="E110" s="77">
        <f>G110+I110+K110+M110</f>
        <v>30588.799999999999</v>
      </c>
      <c r="F110" s="77">
        <v>0</v>
      </c>
      <c r="G110" s="77">
        <v>0</v>
      </c>
      <c r="H110" s="77">
        <v>0</v>
      </c>
      <c r="I110" s="77">
        <v>0</v>
      </c>
      <c r="J110" s="77">
        <v>30404.1</v>
      </c>
      <c r="K110" s="77">
        <v>30588.799999999999</v>
      </c>
      <c r="L110" s="77"/>
      <c r="M110" s="3">
        <v>0</v>
      </c>
      <c r="N110" s="3">
        <v>100</v>
      </c>
      <c r="O110" s="77">
        <f>E110/D110*100</f>
        <v>100.60748385908479</v>
      </c>
      <c r="P110" s="5" t="s">
        <v>261</v>
      </c>
      <c r="Q110" s="95">
        <v>100000</v>
      </c>
      <c r="R110" s="53">
        <v>121901</v>
      </c>
      <c r="S110" s="53">
        <f t="shared" si="33"/>
        <v>121.901</v>
      </c>
    </row>
    <row r="111" spans="1:21" ht="74.25" customHeight="1">
      <c r="A111" s="7" t="s">
        <v>121</v>
      </c>
      <c r="B111" s="12" t="s">
        <v>36</v>
      </c>
      <c r="C111" s="6" t="s">
        <v>551</v>
      </c>
      <c r="D111" s="77">
        <f t="shared" si="42"/>
        <v>7647.6</v>
      </c>
      <c r="E111" s="77">
        <f t="shared" si="42"/>
        <v>7611.2000000000007</v>
      </c>
      <c r="F111" s="77">
        <v>250</v>
      </c>
      <c r="G111" s="77">
        <v>250</v>
      </c>
      <c r="H111" s="77">
        <v>44.1</v>
      </c>
      <c r="I111" s="77">
        <v>44.1</v>
      </c>
      <c r="J111" s="77">
        <v>7353.5</v>
      </c>
      <c r="K111" s="77">
        <v>7317.1</v>
      </c>
      <c r="L111" s="77">
        <v>0</v>
      </c>
      <c r="M111" s="77">
        <v>0</v>
      </c>
      <c r="N111" s="77">
        <v>100</v>
      </c>
      <c r="O111" s="77">
        <f>E111/D111*100</f>
        <v>99.524033683770071</v>
      </c>
      <c r="P111" s="5" t="s">
        <v>262</v>
      </c>
      <c r="Q111" s="95">
        <v>711</v>
      </c>
      <c r="R111" s="96">
        <v>770</v>
      </c>
      <c r="S111" s="53">
        <f t="shared" si="33"/>
        <v>108.29817158931083</v>
      </c>
    </row>
    <row r="112" spans="1:21" ht="74.25" customHeight="1">
      <c r="A112" s="7" t="s">
        <v>122</v>
      </c>
      <c r="B112" s="12" t="s">
        <v>370</v>
      </c>
      <c r="C112" s="6" t="s">
        <v>551</v>
      </c>
      <c r="D112" s="77">
        <f t="shared" si="42"/>
        <v>0</v>
      </c>
      <c r="E112" s="77">
        <f t="shared" si="42"/>
        <v>0</v>
      </c>
      <c r="F112" s="77">
        <v>0</v>
      </c>
      <c r="G112" s="77">
        <v>0</v>
      </c>
      <c r="H112" s="77">
        <v>0</v>
      </c>
      <c r="I112" s="77">
        <v>0</v>
      </c>
      <c r="J112" s="77">
        <v>0</v>
      </c>
      <c r="K112" s="77">
        <v>0</v>
      </c>
      <c r="L112" s="77">
        <v>0</v>
      </c>
      <c r="M112" s="77">
        <v>0</v>
      </c>
      <c r="N112" s="77">
        <v>0</v>
      </c>
      <c r="O112" s="77">
        <v>0</v>
      </c>
      <c r="P112" s="5" t="s">
        <v>263</v>
      </c>
      <c r="Q112" s="53">
        <v>100</v>
      </c>
      <c r="R112" s="92">
        <v>0</v>
      </c>
      <c r="S112" s="53">
        <f t="shared" si="33"/>
        <v>0</v>
      </c>
    </row>
    <row r="113" spans="1:21" ht="39" customHeight="1">
      <c r="A113" s="7" t="s">
        <v>123</v>
      </c>
      <c r="B113" s="12" t="s">
        <v>170</v>
      </c>
      <c r="C113" s="6" t="s">
        <v>551</v>
      </c>
      <c r="D113" s="77">
        <f t="shared" si="42"/>
        <v>0</v>
      </c>
      <c r="E113" s="77">
        <f t="shared" si="42"/>
        <v>0</v>
      </c>
      <c r="F113" s="77">
        <v>0</v>
      </c>
      <c r="G113" s="77">
        <v>0</v>
      </c>
      <c r="H113" s="77">
        <v>0</v>
      </c>
      <c r="I113" s="77">
        <v>0</v>
      </c>
      <c r="J113" s="77">
        <v>0</v>
      </c>
      <c r="K113" s="77">
        <v>0</v>
      </c>
      <c r="L113" s="77">
        <v>0</v>
      </c>
      <c r="M113" s="77">
        <v>0</v>
      </c>
      <c r="N113" s="77">
        <v>0</v>
      </c>
      <c r="O113" s="77">
        <v>0</v>
      </c>
      <c r="P113" s="5" t="s">
        <v>259</v>
      </c>
      <c r="Q113" s="53">
        <v>100</v>
      </c>
      <c r="R113" s="92">
        <v>0</v>
      </c>
      <c r="S113" s="53">
        <f t="shared" si="33"/>
        <v>0</v>
      </c>
    </row>
    <row r="114" spans="1:21" ht="204.75" customHeight="1">
      <c r="A114" s="7" t="s">
        <v>124</v>
      </c>
      <c r="B114" s="12" t="s">
        <v>297</v>
      </c>
      <c r="C114" s="6" t="s">
        <v>551</v>
      </c>
      <c r="D114" s="77">
        <f t="shared" si="42"/>
        <v>8871.5</v>
      </c>
      <c r="E114" s="77">
        <f t="shared" si="42"/>
        <v>8456.7000000000007</v>
      </c>
      <c r="F114" s="77">
        <v>921.4</v>
      </c>
      <c r="G114" s="77">
        <v>921.4</v>
      </c>
      <c r="H114" s="77">
        <v>7941.9</v>
      </c>
      <c r="I114" s="77">
        <v>7527.1</v>
      </c>
      <c r="J114" s="77">
        <v>8.1999999999999993</v>
      </c>
      <c r="K114" s="77">
        <v>8.1999999999999993</v>
      </c>
      <c r="L114" s="77">
        <v>0</v>
      </c>
      <c r="M114" s="77">
        <v>0</v>
      </c>
      <c r="N114" s="77">
        <v>100</v>
      </c>
      <c r="O114" s="77">
        <f>E114/D114*100</f>
        <v>95.32435326607677</v>
      </c>
      <c r="P114" s="5" t="s">
        <v>264</v>
      </c>
      <c r="Q114" s="53">
        <v>37.5</v>
      </c>
      <c r="R114" s="53">
        <v>14.5</v>
      </c>
      <c r="S114" s="53">
        <f t="shared" si="33"/>
        <v>38.666666666666664</v>
      </c>
    </row>
    <row r="115" spans="1:21" ht="36">
      <c r="A115" s="7" t="s">
        <v>125</v>
      </c>
      <c r="B115" s="12" t="s">
        <v>37</v>
      </c>
      <c r="C115" s="6" t="s">
        <v>459</v>
      </c>
      <c r="D115" s="77">
        <f t="shared" si="42"/>
        <v>11464.5</v>
      </c>
      <c r="E115" s="77">
        <f t="shared" si="42"/>
        <v>11485.7</v>
      </c>
      <c r="F115" s="77">
        <v>0</v>
      </c>
      <c r="G115" s="77">
        <v>0</v>
      </c>
      <c r="H115" s="77">
        <v>0</v>
      </c>
      <c r="I115" s="77">
        <v>0</v>
      </c>
      <c r="J115" s="77">
        <v>11464.5</v>
      </c>
      <c r="K115" s="77">
        <v>11485.7</v>
      </c>
      <c r="L115" s="77">
        <v>0</v>
      </c>
      <c r="M115" s="77">
        <v>0</v>
      </c>
      <c r="N115" s="77">
        <v>100</v>
      </c>
      <c r="O115" s="77">
        <f>E115/D115*100</f>
        <v>100.18491866195649</v>
      </c>
      <c r="P115" s="5" t="s">
        <v>259</v>
      </c>
      <c r="Q115" s="53">
        <v>100</v>
      </c>
      <c r="R115" s="53">
        <v>99.7</v>
      </c>
      <c r="S115" s="53">
        <f t="shared" si="33"/>
        <v>99.7</v>
      </c>
    </row>
    <row r="116" spans="1:21" ht="42.75" customHeight="1">
      <c r="A116" s="7" t="s">
        <v>298</v>
      </c>
      <c r="B116" s="12" t="s">
        <v>461</v>
      </c>
      <c r="C116" s="6" t="s">
        <v>551</v>
      </c>
      <c r="D116" s="77">
        <f t="shared" si="42"/>
        <v>0</v>
      </c>
      <c r="E116" s="77">
        <f t="shared" si="42"/>
        <v>0</v>
      </c>
      <c r="F116" s="77">
        <v>0</v>
      </c>
      <c r="G116" s="77">
        <v>0</v>
      </c>
      <c r="H116" s="77">
        <v>0</v>
      </c>
      <c r="I116" s="77">
        <v>0</v>
      </c>
      <c r="J116" s="77">
        <v>0</v>
      </c>
      <c r="K116" s="77">
        <v>0</v>
      </c>
      <c r="L116" s="77">
        <v>0</v>
      </c>
      <c r="M116" s="77">
        <v>0</v>
      </c>
      <c r="N116" s="77">
        <v>0</v>
      </c>
      <c r="O116" s="77">
        <v>0</v>
      </c>
      <c r="P116" s="5" t="s">
        <v>299</v>
      </c>
      <c r="Q116" s="95">
        <v>3350</v>
      </c>
      <c r="R116" s="53">
        <v>4000</v>
      </c>
      <c r="S116" s="53">
        <f t="shared" si="33"/>
        <v>119.40298507462686</v>
      </c>
    </row>
    <row r="117" spans="1:21" ht="77.25" customHeight="1">
      <c r="A117" s="7" t="s">
        <v>510</v>
      </c>
      <c r="B117" s="12" t="s">
        <v>512</v>
      </c>
      <c r="C117" s="6" t="s">
        <v>551</v>
      </c>
      <c r="D117" s="77">
        <f>F117+H117+J117+L117</f>
        <v>9064.1</v>
      </c>
      <c r="E117" s="77">
        <f>G117+I117+K117+M117</f>
        <v>9064.1</v>
      </c>
      <c r="F117" s="77">
        <v>6803.5</v>
      </c>
      <c r="G117" s="77">
        <v>6803.5</v>
      </c>
      <c r="H117" s="77">
        <v>2200.6</v>
      </c>
      <c r="I117" s="77">
        <v>2200.6</v>
      </c>
      <c r="J117" s="77">
        <v>60</v>
      </c>
      <c r="K117" s="77">
        <v>60</v>
      </c>
      <c r="L117" s="77">
        <v>0</v>
      </c>
      <c r="M117" s="77">
        <v>0</v>
      </c>
      <c r="N117" s="77">
        <v>100</v>
      </c>
      <c r="O117" s="77">
        <f t="shared" ref="O117:O122" si="43">E117/D117*100</f>
        <v>100</v>
      </c>
      <c r="P117" s="5" t="s">
        <v>538</v>
      </c>
      <c r="Q117" s="53" t="s">
        <v>539</v>
      </c>
      <c r="R117" s="53"/>
      <c r="S117" s="53"/>
    </row>
    <row r="118" spans="1:21" s="25" customFormat="1" ht="77.25" customHeight="1">
      <c r="A118" s="22" t="s">
        <v>78</v>
      </c>
      <c r="B118" s="13" t="s">
        <v>20</v>
      </c>
      <c r="C118" s="34" t="s">
        <v>551</v>
      </c>
      <c r="D118" s="23">
        <f>D119+D120</f>
        <v>9196.5</v>
      </c>
      <c r="E118" s="23">
        <f>E119+E120</f>
        <v>9207</v>
      </c>
      <c r="F118" s="23">
        <f t="shared" ref="F118:M118" si="44">F119+F120</f>
        <v>0</v>
      </c>
      <c r="G118" s="23">
        <f t="shared" si="44"/>
        <v>0</v>
      </c>
      <c r="H118" s="23">
        <f t="shared" si="44"/>
        <v>0</v>
      </c>
      <c r="I118" s="23">
        <f t="shared" si="44"/>
        <v>0</v>
      </c>
      <c r="J118" s="23">
        <f t="shared" si="44"/>
        <v>9196.5</v>
      </c>
      <c r="K118" s="23">
        <f t="shared" si="44"/>
        <v>9207</v>
      </c>
      <c r="L118" s="23">
        <f t="shared" si="44"/>
        <v>0</v>
      </c>
      <c r="M118" s="23">
        <f t="shared" si="44"/>
        <v>0</v>
      </c>
      <c r="N118" s="23">
        <v>100</v>
      </c>
      <c r="O118" s="23">
        <f t="shared" si="43"/>
        <v>100.11417387049421</v>
      </c>
      <c r="P118" s="10" t="s">
        <v>265</v>
      </c>
      <c r="Q118" s="33">
        <v>99</v>
      </c>
      <c r="R118" s="91">
        <v>97.9</v>
      </c>
      <c r="S118" s="33">
        <f t="shared" si="33"/>
        <v>98.888888888888886</v>
      </c>
    </row>
    <row r="119" spans="1:21" ht="88.5" customHeight="1">
      <c r="A119" s="7" t="s">
        <v>126</v>
      </c>
      <c r="B119" s="12" t="s">
        <v>171</v>
      </c>
      <c r="C119" s="6" t="s">
        <v>551</v>
      </c>
      <c r="D119" s="77">
        <f>F119+H119+J119+L119</f>
        <v>1276</v>
      </c>
      <c r="E119" s="77">
        <f>G119+I119+K119+M119</f>
        <v>1276</v>
      </c>
      <c r="F119" s="77">
        <v>0</v>
      </c>
      <c r="G119" s="77">
        <v>0</v>
      </c>
      <c r="H119" s="77">
        <v>0</v>
      </c>
      <c r="I119" s="77">
        <v>0</v>
      </c>
      <c r="J119" s="77">
        <v>1276</v>
      </c>
      <c r="K119" s="3">
        <v>1276</v>
      </c>
      <c r="L119" s="77">
        <v>0</v>
      </c>
      <c r="M119" s="77">
        <v>0</v>
      </c>
      <c r="N119" s="77">
        <v>100</v>
      </c>
      <c r="O119" s="77">
        <f t="shared" si="43"/>
        <v>100</v>
      </c>
      <c r="P119" s="5" t="s">
        <v>266</v>
      </c>
      <c r="Q119" s="53">
        <v>1276</v>
      </c>
      <c r="R119" s="53">
        <v>1276</v>
      </c>
      <c r="S119" s="53">
        <f t="shared" si="33"/>
        <v>100</v>
      </c>
    </row>
    <row r="120" spans="1:21" ht="112.5" customHeight="1">
      <c r="A120" s="7" t="s">
        <v>127</v>
      </c>
      <c r="B120" s="12" t="s">
        <v>172</v>
      </c>
      <c r="C120" s="6" t="s">
        <v>551</v>
      </c>
      <c r="D120" s="77">
        <f>F120+H120+J120+L120</f>
        <v>7920.5</v>
      </c>
      <c r="E120" s="77">
        <f>G120+I120+K120+M120</f>
        <v>7931</v>
      </c>
      <c r="F120" s="77">
        <v>0</v>
      </c>
      <c r="G120" s="77">
        <v>0</v>
      </c>
      <c r="H120" s="77">
        <v>0</v>
      </c>
      <c r="I120" s="77">
        <v>0</v>
      </c>
      <c r="J120" s="77">
        <v>7920.5</v>
      </c>
      <c r="K120" s="3">
        <v>7931</v>
      </c>
      <c r="L120" s="77">
        <v>0</v>
      </c>
      <c r="M120" s="77">
        <v>0</v>
      </c>
      <c r="N120" s="77">
        <v>100</v>
      </c>
      <c r="O120" s="77">
        <f t="shared" si="43"/>
        <v>100.13256738842244</v>
      </c>
      <c r="P120" s="12" t="s">
        <v>267</v>
      </c>
      <c r="Q120" s="53">
        <v>6687.8</v>
      </c>
      <c r="R120" s="53">
        <v>7931</v>
      </c>
      <c r="S120" s="53">
        <f t="shared" si="33"/>
        <v>118.58907263973204</v>
      </c>
    </row>
    <row r="121" spans="1:21" s="32" customFormat="1" ht="75.75" customHeight="1">
      <c r="A121" s="27" t="s">
        <v>89</v>
      </c>
      <c r="B121" s="9" t="s">
        <v>414</v>
      </c>
      <c r="C121" s="28" t="s">
        <v>543</v>
      </c>
      <c r="D121" s="29">
        <f t="shared" ref="D121:M121" si="45">D122+D124+D125+D127</f>
        <v>12054.92144</v>
      </c>
      <c r="E121" s="29">
        <f t="shared" si="45"/>
        <v>11725.27</v>
      </c>
      <c r="F121" s="29">
        <f t="shared" si="45"/>
        <v>4126.5865899999999</v>
      </c>
      <c r="G121" s="29">
        <f t="shared" si="45"/>
        <v>4126.6000000000004</v>
      </c>
      <c r="H121" s="29">
        <f t="shared" si="45"/>
        <v>84.216149999999999</v>
      </c>
      <c r="I121" s="29">
        <f t="shared" si="45"/>
        <v>84.22</v>
      </c>
      <c r="J121" s="29">
        <f t="shared" si="45"/>
        <v>7844.1187</v>
      </c>
      <c r="K121" s="29">
        <f t="shared" si="45"/>
        <v>7514.45</v>
      </c>
      <c r="L121" s="29">
        <f t="shared" si="45"/>
        <v>0</v>
      </c>
      <c r="M121" s="29">
        <f t="shared" si="45"/>
        <v>0</v>
      </c>
      <c r="N121" s="29">
        <v>100</v>
      </c>
      <c r="O121" s="29">
        <f t="shared" si="43"/>
        <v>97.265420254783507</v>
      </c>
      <c r="P121" s="9" t="s">
        <v>415</v>
      </c>
      <c r="Q121" s="50">
        <v>317.70999999999998</v>
      </c>
      <c r="R121" s="50">
        <v>317.75</v>
      </c>
      <c r="S121" s="50">
        <f t="shared" si="33"/>
        <v>100.01259009788801</v>
      </c>
      <c r="T121" s="31"/>
      <c r="U121" s="31"/>
    </row>
    <row r="122" spans="1:21" ht="51.75" customHeight="1">
      <c r="A122" s="119" t="s">
        <v>90</v>
      </c>
      <c r="B122" s="121" t="s">
        <v>503</v>
      </c>
      <c r="C122" s="113" t="s">
        <v>543</v>
      </c>
      <c r="D122" s="123">
        <f>F122+H122+J122+L122</f>
        <v>7042.4</v>
      </c>
      <c r="E122" s="123">
        <f>G122+I122+K122+M122</f>
        <v>6712.75</v>
      </c>
      <c r="F122" s="123">
        <v>0</v>
      </c>
      <c r="G122" s="123">
        <v>0</v>
      </c>
      <c r="H122" s="123">
        <v>0</v>
      </c>
      <c r="I122" s="123">
        <v>0</v>
      </c>
      <c r="J122" s="123">
        <v>7042.4</v>
      </c>
      <c r="K122" s="123">
        <v>6712.75</v>
      </c>
      <c r="L122" s="123">
        <v>0</v>
      </c>
      <c r="M122" s="123">
        <v>0</v>
      </c>
      <c r="N122" s="123">
        <v>100</v>
      </c>
      <c r="O122" s="123">
        <f t="shared" si="43"/>
        <v>95.319067363398844</v>
      </c>
      <c r="P122" s="5" t="s">
        <v>416</v>
      </c>
      <c r="Q122" s="62">
        <v>3</v>
      </c>
      <c r="R122" s="62">
        <v>15</v>
      </c>
      <c r="S122" s="2">
        <f t="shared" si="33"/>
        <v>500</v>
      </c>
    </row>
    <row r="123" spans="1:21" ht="52.5" customHeight="1">
      <c r="A123" s="120"/>
      <c r="B123" s="122"/>
      <c r="C123" s="115"/>
      <c r="D123" s="124"/>
      <c r="E123" s="124"/>
      <c r="F123" s="124"/>
      <c r="G123" s="124"/>
      <c r="H123" s="124"/>
      <c r="I123" s="124"/>
      <c r="J123" s="124"/>
      <c r="K123" s="124"/>
      <c r="L123" s="124"/>
      <c r="M123" s="124"/>
      <c r="N123" s="124"/>
      <c r="O123" s="124"/>
      <c r="P123" s="5" t="s">
        <v>417</v>
      </c>
      <c r="Q123" s="62">
        <v>4</v>
      </c>
      <c r="R123" s="62">
        <v>21</v>
      </c>
      <c r="S123" s="2">
        <f t="shared" si="33"/>
        <v>525</v>
      </c>
    </row>
    <row r="124" spans="1:21" ht="299.25" customHeight="1">
      <c r="A124" s="80" t="s">
        <v>91</v>
      </c>
      <c r="B124" s="81" t="s">
        <v>371</v>
      </c>
      <c r="C124" s="6" t="s">
        <v>517</v>
      </c>
      <c r="D124" s="77">
        <f t="shared" ref="D124:E127" si="46">F124+H124+J124+L124</f>
        <v>0</v>
      </c>
      <c r="E124" s="77">
        <f t="shared" si="46"/>
        <v>0</v>
      </c>
      <c r="F124" s="77">
        <v>0</v>
      </c>
      <c r="G124" s="77">
        <v>0</v>
      </c>
      <c r="H124" s="77">
        <v>0</v>
      </c>
      <c r="I124" s="77">
        <v>0</v>
      </c>
      <c r="J124" s="77">
        <v>0</v>
      </c>
      <c r="K124" s="77">
        <v>0</v>
      </c>
      <c r="L124" s="77">
        <v>0</v>
      </c>
      <c r="M124" s="77">
        <v>0</v>
      </c>
      <c r="N124" s="77">
        <v>0</v>
      </c>
      <c r="O124" s="77">
        <v>0</v>
      </c>
      <c r="P124" s="5" t="s">
        <v>501</v>
      </c>
      <c r="Q124" s="62">
        <v>0</v>
      </c>
      <c r="R124" s="2">
        <v>0</v>
      </c>
      <c r="S124" s="2">
        <v>0</v>
      </c>
    </row>
    <row r="125" spans="1:21" ht="297" customHeight="1">
      <c r="A125" s="7" t="s">
        <v>300</v>
      </c>
      <c r="B125" s="12" t="s">
        <v>513</v>
      </c>
      <c r="C125" s="6" t="s">
        <v>549</v>
      </c>
      <c r="D125" s="78">
        <f t="shared" si="46"/>
        <v>4212.5214400000004</v>
      </c>
      <c r="E125" s="78">
        <f t="shared" si="46"/>
        <v>4212.5200000000004</v>
      </c>
      <c r="F125" s="78">
        <v>4126.5865899999999</v>
      </c>
      <c r="G125" s="78">
        <v>4126.6000000000004</v>
      </c>
      <c r="H125" s="78">
        <v>84.216149999999999</v>
      </c>
      <c r="I125" s="78">
        <v>84.22</v>
      </c>
      <c r="J125" s="78">
        <v>1.7186999999999999</v>
      </c>
      <c r="K125" s="78">
        <v>1.7</v>
      </c>
      <c r="L125" s="78">
        <v>0</v>
      </c>
      <c r="M125" s="78">
        <v>0</v>
      </c>
      <c r="N125" s="78">
        <v>100</v>
      </c>
      <c r="O125" s="78">
        <f>D125/E125%</f>
        <v>100.00003418381395</v>
      </c>
      <c r="P125" s="5" t="s">
        <v>501</v>
      </c>
      <c r="Q125" s="62">
        <v>4</v>
      </c>
      <c r="R125" s="2">
        <v>0</v>
      </c>
      <c r="S125" s="2">
        <f t="shared" si="33"/>
        <v>0</v>
      </c>
    </row>
    <row r="126" spans="1:21" ht="75.75" customHeight="1">
      <c r="A126" s="7" t="s">
        <v>514</v>
      </c>
      <c r="B126" s="12" t="s">
        <v>516</v>
      </c>
      <c r="C126" s="6" t="s">
        <v>543</v>
      </c>
      <c r="D126" s="77">
        <f t="shared" si="46"/>
        <v>0</v>
      </c>
      <c r="E126" s="77">
        <v>0</v>
      </c>
      <c r="F126" s="77">
        <v>0</v>
      </c>
      <c r="G126" s="77">
        <v>0</v>
      </c>
      <c r="H126" s="77">
        <v>0</v>
      </c>
      <c r="I126" s="77">
        <v>0</v>
      </c>
      <c r="J126" s="77">
        <v>0</v>
      </c>
      <c r="K126" s="77">
        <v>0</v>
      </c>
      <c r="L126" s="77">
        <v>0</v>
      </c>
      <c r="M126" s="77">
        <v>0</v>
      </c>
      <c r="N126" s="77">
        <v>0</v>
      </c>
      <c r="O126" s="77">
        <v>0</v>
      </c>
      <c r="P126" s="5" t="s">
        <v>418</v>
      </c>
      <c r="Q126" s="62">
        <v>15</v>
      </c>
      <c r="R126" s="2">
        <v>15</v>
      </c>
      <c r="S126" s="2">
        <f t="shared" si="33"/>
        <v>100</v>
      </c>
    </row>
    <row r="127" spans="1:21" ht="146.25" customHeight="1">
      <c r="A127" s="7" t="s">
        <v>515</v>
      </c>
      <c r="B127" s="12" t="s">
        <v>500</v>
      </c>
      <c r="C127" s="6" t="s">
        <v>543</v>
      </c>
      <c r="D127" s="77">
        <f t="shared" si="46"/>
        <v>800</v>
      </c>
      <c r="E127" s="77">
        <f t="shared" si="46"/>
        <v>800</v>
      </c>
      <c r="F127" s="77">
        <v>0</v>
      </c>
      <c r="G127" s="77">
        <v>0</v>
      </c>
      <c r="H127" s="77">
        <v>0</v>
      </c>
      <c r="I127" s="77">
        <v>0</v>
      </c>
      <c r="J127" s="77">
        <v>800</v>
      </c>
      <c r="K127" s="77">
        <v>800</v>
      </c>
      <c r="L127" s="77">
        <v>0</v>
      </c>
      <c r="M127" s="77">
        <v>0</v>
      </c>
      <c r="N127" s="77">
        <v>100</v>
      </c>
      <c r="O127" s="77">
        <f>E127/D127*100</f>
        <v>100</v>
      </c>
      <c r="P127" s="5" t="s">
        <v>502</v>
      </c>
      <c r="Q127" s="2">
        <v>75</v>
      </c>
      <c r="R127" s="2">
        <v>75</v>
      </c>
      <c r="S127" s="2">
        <f t="shared" si="33"/>
        <v>100</v>
      </c>
    </row>
    <row r="128" spans="1:21" s="32" customFormat="1" ht="99" customHeight="1">
      <c r="A128" s="27" t="s">
        <v>79</v>
      </c>
      <c r="B128" s="9" t="s">
        <v>164</v>
      </c>
      <c r="C128" s="28" t="s">
        <v>552</v>
      </c>
      <c r="D128" s="29">
        <f>F128+H128+J128+L128</f>
        <v>13454.45</v>
      </c>
      <c r="E128" s="29">
        <f>G128+I128+K128+M128</f>
        <v>13452.45</v>
      </c>
      <c r="F128" s="29">
        <f t="shared" ref="F128:M128" si="47">F129+F130+F131+F132+F133+F135+F137</f>
        <v>859.06</v>
      </c>
      <c r="G128" s="29">
        <f t="shared" si="47"/>
        <v>859.06</v>
      </c>
      <c r="H128" s="29">
        <f t="shared" si="47"/>
        <v>999.04000000000008</v>
      </c>
      <c r="I128" s="29">
        <f t="shared" si="47"/>
        <v>999.04000000000008</v>
      </c>
      <c r="J128" s="29">
        <f t="shared" si="47"/>
        <v>8936.9</v>
      </c>
      <c r="K128" s="29">
        <f t="shared" si="47"/>
        <v>8934.9</v>
      </c>
      <c r="L128" s="29">
        <f t="shared" si="47"/>
        <v>2659.45</v>
      </c>
      <c r="M128" s="29">
        <f t="shared" si="47"/>
        <v>2659.45</v>
      </c>
      <c r="N128" s="29">
        <v>100</v>
      </c>
      <c r="O128" s="29">
        <f>E128/D128*100</f>
        <v>99.985135029674197</v>
      </c>
      <c r="P128" s="9" t="s">
        <v>454</v>
      </c>
      <c r="Q128" s="50">
        <v>104.2</v>
      </c>
      <c r="R128" s="50">
        <v>111.7</v>
      </c>
      <c r="S128" s="50">
        <f t="shared" si="33"/>
        <v>107.19769673704414</v>
      </c>
      <c r="T128" s="31"/>
      <c r="U128" s="31"/>
    </row>
    <row r="129" spans="1:21" ht="67.5" customHeight="1">
      <c r="A129" s="7" t="s">
        <v>87</v>
      </c>
      <c r="B129" s="12" t="s">
        <v>138</v>
      </c>
      <c r="C129" s="6" t="s">
        <v>552</v>
      </c>
      <c r="D129" s="77">
        <v>0</v>
      </c>
      <c r="E129" s="77">
        <v>0</v>
      </c>
      <c r="F129" s="77">
        <v>0</v>
      </c>
      <c r="G129" s="77">
        <v>0</v>
      </c>
      <c r="H129" s="77">
        <v>0</v>
      </c>
      <c r="I129" s="77">
        <v>0</v>
      </c>
      <c r="J129" s="77">
        <v>0</v>
      </c>
      <c r="K129" s="77">
        <v>0</v>
      </c>
      <c r="L129" s="77">
        <v>0</v>
      </c>
      <c r="M129" s="77">
        <v>0</v>
      </c>
      <c r="N129" s="77">
        <v>0</v>
      </c>
      <c r="O129" s="77">
        <v>0</v>
      </c>
      <c r="P129" s="12" t="s">
        <v>455</v>
      </c>
      <c r="Q129" s="14">
        <v>101.3</v>
      </c>
      <c r="R129" s="15">
        <v>116.1</v>
      </c>
      <c r="S129" s="2">
        <f t="shared" si="33"/>
        <v>114.61006910167819</v>
      </c>
    </row>
    <row r="130" spans="1:21" ht="67.5" customHeight="1">
      <c r="A130" s="7" t="s">
        <v>88</v>
      </c>
      <c r="B130" s="12" t="s">
        <v>139</v>
      </c>
      <c r="C130" s="6" t="s">
        <v>552</v>
      </c>
      <c r="D130" s="77">
        <v>0</v>
      </c>
      <c r="E130" s="77">
        <v>0</v>
      </c>
      <c r="F130" s="77">
        <v>0</v>
      </c>
      <c r="G130" s="77">
        <v>0</v>
      </c>
      <c r="H130" s="77">
        <v>0</v>
      </c>
      <c r="I130" s="77">
        <v>0</v>
      </c>
      <c r="J130" s="77">
        <v>0</v>
      </c>
      <c r="K130" s="77">
        <v>0</v>
      </c>
      <c r="L130" s="77">
        <v>0</v>
      </c>
      <c r="M130" s="77">
        <v>0</v>
      </c>
      <c r="N130" s="77">
        <v>0</v>
      </c>
      <c r="O130" s="77">
        <v>0</v>
      </c>
      <c r="P130" s="12" t="s">
        <v>456</v>
      </c>
      <c r="Q130" s="14">
        <v>106.6</v>
      </c>
      <c r="R130" s="14">
        <v>107.3</v>
      </c>
      <c r="S130" s="2">
        <f t="shared" si="33"/>
        <v>100.65666041275799</v>
      </c>
    </row>
    <row r="131" spans="1:21" ht="106.5" customHeight="1">
      <c r="A131" s="7" t="s">
        <v>140</v>
      </c>
      <c r="B131" s="12" t="s">
        <v>141</v>
      </c>
      <c r="C131" s="6" t="s">
        <v>552</v>
      </c>
      <c r="D131" s="77">
        <v>0</v>
      </c>
      <c r="E131" s="77">
        <v>0</v>
      </c>
      <c r="F131" s="77">
        <v>0</v>
      </c>
      <c r="G131" s="77">
        <v>0</v>
      </c>
      <c r="H131" s="77">
        <v>0</v>
      </c>
      <c r="I131" s="77">
        <v>0</v>
      </c>
      <c r="J131" s="77">
        <v>0</v>
      </c>
      <c r="K131" s="77">
        <v>0</v>
      </c>
      <c r="L131" s="77">
        <v>0</v>
      </c>
      <c r="M131" s="77">
        <v>0</v>
      </c>
      <c r="N131" s="77">
        <v>0</v>
      </c>
      <c r="O131" s="77">
        <v>0</v>
      </c>
      <c r="P131" s="12" t="s">
        <v>268</v>
      </c>
      <c r="Q131" s="84">
        <v>1</v>
      </c>
      <c r="R131" s="14">
        <v>0</v>
      </c>
      <c r="S131" s="2">
        <f t="shared" si="33"/>
        <v>0</v>
      </c>
    </row>
    <row r="132" spans="1:21" ht="51.75" customHeight="1">
      <c r="A132" s="7" t="s">
        <v>142</v>
      </c>
      <c r="B132" s="12" t="s">
        <v>143</v>
      </c>
      <c r="C132" s="6" t="s">
        <v>552</v>
      </c>
      <c r="D132" s="77">
        <v>0</v>
      </c>
      <c r="E132" s="77">
        <v>0</v>
      </c>
      <c r="F132" s="77">
        <v>0</v>
      </c>
      <c r="G132" s="77">
        <v>0</v>
      </c>
      <c r="H132" s="77">
        <v>0</v>
      </c>
      <c r="I132" s="77">
        <v>0</v>
      </c>
      <c r="J132" s="77">
        <v>0</v>
      </c>
      <c r="K132" s="77">
        <v>0</v>
      </c>
      <c r="L132" s="77">
        <v>0</v>
      </c>
      <c r="M132" s="77">
        <v>0</v>
      </c>
      <c r="N132" s="77">
        <v>0</v>
      </c>
      <c r="O132" s="77">
        <v>0</v>
      </c>
      <c r="P132" s="12" t="s">
        <v>467</v>
      </c>
      <c r="Q132" s="84">
        <v>31</v>
      </c>
      <c r="R132" s="84">
        <v>45</v>
      </c>
      <c r="S132" s="2">
        <f t="shared" si="33"/>
        <v>145.16129032258064</v>
      </c>
    </row>
    <row r="133" spans="1:21" s="25" customFormat="1" ht="63.75" customHeight="1">
      <c r="A133" s="22" t="s">
        <v>144</v>
      </c>
      <c r="B133" s="13" t="s">
        <v>20</v>
      </c>
      <c r="C133" s="34" t="s">
        <v>552</v>
      </c>
      <c r="D133" s="23">
        <f t="shared" ref="D133:L133" si="48">D134</f>
        <v>9364.9</v>
      </c>
      <c r="E133" s="23">
        <f t="shared" si="48"/>
        <v>9362.9</v>
      </c>
      <c r="F133" s="23">
        <f t="shared" si="48"/>
        <v>0</v>
      </c>
      <c r="G133" s="23">
        <f t="shared" si="48"/>
        <v>0</v>
      </c>
      <c r="H133" s="23">
        <f t="shared" si="48"/>
        <v>500</v>
      </c>
      <c r="I133" s="23">
        <f t="shared" si="48"/>
        <v>500</v>
      </c>
      <c r="J133" s="23">
        <f t="shared" si="48"/>
        <v>8864.9</v>
      </c>
      <c r="K133" s="23">
        <f t="shared" si="48"/>
        <v>8862.9</v>
      </c>
      <c r="L133" s="23">
        <f t="shared" si="48"/>
        <v>0</v>
      </c>
      <c r="M133" s="23">
        <f>M134</f>
        <v>0</v>
      </c>
      <c r="N133" s="23">
        <v>100</v>
      </c>
      <c r="O133" s="23">
        <f t="shared" ref="O133:O150" si="49">E133/D133*100</f>
        <v>99.978643658768391</v>
      </c>
      <c r="P133" s="10" t="s">
        <v>458</v>
      </c>
      <c r="Q133" s="24">
        <v>100</v>
      </c>
      <c r="R133" s="90">
        <v>100</v>
      </c>
      <c r="S133" s="24">
        <f t="shared" si="33"/>
        <v>100</v>
      </c>
    </row>
    <row r="134" spans="1:21" ht="69" customHeight="1">
      <c r="A134" s="7" t="s">
        <v>145</v>
      </c>
      <c r="B134" s="5" t="s">
        <v>41</v>
      </c>
      <c r="C134" s="6" t="s">
        <v>552</v>
      </c>
      <c r="D134" s="77">
        <f>F134+H134+J134+L134</f>
        <v>9364.9</v>
      </c>
      <c r="E134" s="77">
        <f>G134+I134+K134+M134</f>
        <v>9362.9</v>
      </c>
      <c r="F134" s="77">
        <v>0</v>
      </c>
      <c r="G134" s="77">
        <v>0</v>
      </c>
      <c r="H134" s="77">
        <v>500</v>
      </c>
      <c r="I134" s="77">
        <v>500</v>
      </c>
      <c r="J134" s="77">
        <v>8864.9</v>
      </c>
      <c r="K134" s="3">
        <v>8862.9</v>
      </c>
      <c r="L134" s="77">
        <v>0</v>
      </c>
      <c r="M134" s="77">
        <v>0</v>
      </c>
      <c r="N134" s="77">
        <v>100</v>
      </c>
      <c r="O134" s="77">
        <f t="shared" si="49"/>
        <v>99.978643658768391</v>
      </c>
      <c r="P134" s="5" t="s">
        <v>458</v>
      </c>
      <c r="Q134" s="2">
        <v>100</v>
      </c>
      <c r="R134" s="2">
        <v>100</v>
      </c>
      <c r="S134" s="2">
        <f t="shared" si="33"/>
        <v>100</v>
      </c>
    </row>
    <row r="135" spans="1:21" s="25" customFormat="1" ht="84.75" customHeight="1">
      <c r="A135" s="54" t="s">
        <v>146</v>
      </c>
      <c r="B135" s="10" t="s">
        <v>372</v>
      </c>
      <c r="C135" s="34" t="s">
        <v>552</v>
      </c>
      <c r="D135" s="23">
        <f>F135+H135+J135+L135</f>
        <v>3991.45</v>
      </c>
      <c r="E135" s="23">
        <f t="shared" ref="E135:M135" si="50">E136</f>
        <v>3991.45</v>
      </c>
      <c r="F135" s="23">
        <f t="shared" si="50"/>
        <v>859.06</v>
      </c>
      <c r="G135" s="23">
        <f t="shared" si="50"/>
        <v>859.06</v>
      </c>
      <c r="H135" s="23">
        <f t="shared" si="50"/>
        <v>400.94</v>
      </c>
      <c r="I135" s="23">
        <f t="shared" si="50"/>
        <v>400.94</v>
      </c>
      <c r="J135" s="23">
        <f t="shared" si="50"/>
        <v>72</v>
      </c>
      <c r="K135" s="23">
        <f t="shared" si="50"/>
        <v>72</v>
      </c>
      <c r="L135" s="23">
        <f t="shared" si="50"/>
        <v>2659.45</v>
      </c>
      <c r="M135" s="23">
        <f t="shared" si="50"/>
        <v>2659.45</v>
      </c>
      <c r="N135" s="23">
        <v>100</v>
      </c>
      <c r="O135" s="23">
        <f t="shared" si="49"/>
        <v>100</v>
      </c>
      <c r="P135" s="10" t="s">
        <v>269</v>
      </c>
      <c r="Q135" s="24">
        <v>21.5</v>
      </c>
      <c r="R135" s="24">
        <v>21.5</v>
      </c>
      <c r="S135" s="24">
        <f t="shared" si="33"/>
        <v>100</v>
      </c>
    </row>
    <row r="136" spans="1:21" ht="127.5" customHeight="1">
      <c r="A136" s="79" t="s">
        <v>147</v>
      </c>
      <c r="B136" s="5" t="s">
        <v>42</v>
      </c>
      <c r="C136" s="6" t="s">
        <v>552</v>
      </c>
      <c r="D136" s="77">
        <f>F136+H136+J136+L136</f>
        <v>3991.45</v>
      </c>
      <c r="E136" s="77">
        <f>G136+I136+K136+M136</f>
        <v>3991.45</v>
      </c>
      <c r="F136" s="77">
        <v>859.06</v>
      </c>
      <c r="G136" s="77">
        <v>859.06</v>
      </c>
      <c r="H136" s="77">
        <v>400.94</v>
      </c>
      <c r="I136" s="77">
        <v>400.94</v>
      </c>
      <c r="J136" s="77">
        <v>72</v>
      </c>
      <c r="K136" s="77">
        <v>72</v>
      </c>
      <c r="L136" s="77">
        <v>2659.45</v>
      </c>
      <c r="M136" s="77">
        <v>2659.45</v>
      </c>
      <c r="N136" s="77">
        <v>100</v>
      </c>
      <c r="O136" s="77">
        <f t="shared" si="49"/>
        <v>100</v>
      </c>
      <c r="P136" s="5" t="s">
        <v>464</v>
      </c>
      <c r="Q136" s="2">
        <v>31.4</v>
      </c>
      <c r="R136" s="2">
        <v>31.4</v>
      </c>
      <c r="S136" s="2">
        <f t="shared" si="33"/>
        <v>100</v>
      </c>
    </row>
    <row r="137" spans="1:21" s="25" customFormat="1" ht="98.25" customHeight="1">
      <c r="A137" s="22" t="s">
        <v>180</v>
      </c>
      <c r="B137" s="10" t="s">
        <v>499</v>
      </c>
      <c r="C137" s="34" t="s">
        <v>552</v>
      </c>
      <c r="D137" s="23">
        <f>D138</f>
        <v>98.1</v>
      </c>
      <c r="E137" s="23">
        <f t="shared" ref="E137:M137" si="51">E138</f>
        <v>98.1</v>
      </c>
      <c r="F137" s="23">
        <f t="shared" si="51"/>
        <v>0</v>
      </c>
      <c r="G137" s="23">
        <f t="shared" si="51"/>
        <v>0</v>
      </c>
      <c r="H137" s="23">
        <f t="shared" si="51"/>
        <v>98.1</v>
      </c>
      <c r="I137" s="23">
        <f t="shared" si="51"/>
        <v>98.1</v>
      </c>
      <c r="J137" s="23">
        <f t="shared" si="51"/>
        <v>0</v>
      </c>
      <c r="K137" s="23">
        <f t="shared" si="51"/>
        <v>0</v>
      </c>
      <c r="L137" s="23">
        <f t="shared" si="51"/>
        <v>0</v>
      </c>
      <c r="M137" s="23">
        <f t="shared" si="51"/>
        <v>0</v>
      </c>
      <c r="N137" s="23">
        <v>100</v>
      </c>
      <c r="O137" s="23">
        <f t="shared" si="49"/>
        <v>100</v>
      </c>
      <c r="P137" s="10" t="s">
        <v>270</v>
      </c>
      <c r="Q137" s="86">
        <v>45</v>
      </c>
      <c r="R137" s="86">
        <v>45</v>
      </c>
      <c r="S137" s="24">
        <f t="shared" si="33"/>
        <v>100</v>
      </c>
    </row>
    <row r="138" spans="1:21" ht="89.25" customHeight="1">
      <c r="A138" s="7" t="s">
        <v>181</v>
      </c>
      <c r="B138" s="5" t="s">
        <v>182</v>
      </c>
      <c r="C138" s="6" t="s">
        <v>552</v>
      </c>
      <c r="D138" s="77">
        <f>F138+H138+J138+L138</f>
        <v>98.1</v>
      </c>
      <c r="E138" s="77">
        <f>G138+I138+K138+M138</f>
        <v>98.1</v>
      </c>
      <c r="F138" s="77">
        <v>0</v>
      </c>
      <c r="G138" s="77">
        <v>0</v>
      </c>
      <c r="H138" s="77">
        <v>98.1</v>
      </c>
      <c r="I138" s="77">
        <v>98.1</v>
      </c>
      <c r="J138" s="77">
        <v>0</v>
      </c>
      <c r="K138" s="77">
        <v>0</v>
      </c>
      <c r="L138" s="77">
        <v>0</v>
      </c>
      <c r="M138" s="77">
        <v>0</v>
      </c>
      <c r="N138" s="77">
        <v>100</v>
      </c>
      <c r="O138" s="77">
        <f t="shared" si="49"/>
        <v>100</v>
      </c>
      <c r="P138" s="5" t="s">
        <v>457</v>
      </c>
      <c r="Q138" s="2">
        <v>100</v>
      </c>
      <c r="R138" s="2">
        <v>100</v>
      </c>
      <c r="S138" s="2">
        <f t="shared" si="33"/>
        <v>100</v>
      </c>
    </row>
    <row r="139" spans="1:21" ht="125.25" customHeight="1">
      <c r="A139" s="43" t="s">
        <v>80</v>
      </c>
      <c r="B139" s="9" t="s">
        <v>167</v>
      </c>
      <c r="C139" s="44" t="s">
        <v>553</v>
      </c>
      <c r="D139" s="45">
        <f t="shared" ref="D139:L139" si="52">D140+D143</f>
        <v>41757.289999999994</v>
      </c>
      <c r="E139" s="45">
        <f t="shared" si="52"/>
        <v>41623.449999999997</v>
      </c>
      <c r="F139" s="45">
        <f t="shared" si="52"/>
        <v>0</v>
      </c>
      <c r="G139" s="45">
        <f t="shared" si="52"/>
        <v>0</v>
      </c>
      <c r="H139" s="45">
        <f t="shared" si="52"/>
        <v>0</v>
      </c>
      <c r="I139" s="45">
        <f t="shared" si="52"/>
        <v>0</v>
      </c>
      <c r="J139" s="45">
        <f t="shared" si="52"/>
        <v>41757.289999999994</v>
      </c>
      <c r="K139" s="45">
        <f>K140+K143</f>
        <v>41623.449999999997</v>
      </c>
      <c r="L139" s="45">
        <f t="shared" si="52"/>
        <v>0</v>
      </c>
      <c r="M139" s="45">
        <f>M140+M143</f>
        <v>0</v>
      </c>
      <c r="N139" s="45">
        <v>100</v>
      </c>
      <c r="O139" s="45">
        <f t="shared" si="49"/>
        <v>99.679481115752495</v>
      </c>
      <c r="P139" s="46" t="s">
        <v>271</v>
      </c>
      <c r="Q139" s="47">
        <v>100</v>
      </c>
      <c r="R139" s="47">
        <v>102.77</v>
      </c>
      <c r="S139" s="47">
        <f t="shared" si="33"/>
        <v>102.77000000000001</v>
      </c>
      <c r="T139" s="42"/>
      <c r="U139" s="42"/>
    </row>
    <row r="140" spans="1:21" s="25" customFormat="1" ht="127.5" customHeight="1">
      <c r="A140" s="22" t="s">
        <v>81</v>
      </c>
      <c r="B140" s="10" t="s">
        <v>373</v>
      </c>
      <c r="C140" s="34" t="s">
        <v>553</v>
      </c>
      <c r="D140" s="23">
        <f t="shared" ref="D140:M140" si="53">D141+D142</f>
        <v>502.52</v>
      </c>
      <c r="E140" s="23">
        <f t="shared" si="53"/>
        <v>502.52</v>
      </c>
      <c r="F140" s="23">
        <f t="shared" si="53"/>
        <v>0</v>
      </c>
      <c r="G140" s="23">
        <f t="shared" si="53"/>
        <v>0</v>
      </c>
      <c r="H140" s="23">
        <f t="shared" si="53"/>
        <v>0</v>
      </c>
      <c r="I140" s="23">
        <f t="shared" si="53"/>
        <v>0</v>
      </c>
      <c r="J140" s="23">
        <f t="shared" si="53"/>
        <v>502.52</v>
      </c>
      <c r="K140" s="23">
        <f t="shared" si="53"/>
        <v>502.52</v>
      </c>
      <c r="L140" s="23">
        <f t="shared" si="53"/>
        <v>0</v>
      </c>
      <c r="M140" s="23">
        <f t="shared" si="53"/>
        <v>0</v>
      </c>
      <c r="N140" s="23">
        <v>100</v>
      </c>
      <c r="O140" s="23">
        <f t="shared" si="49"/>
        <v>100</v>
      </c>
      <c r="P140" s="13" t="s">
        <v>453</v>
      </c>
      <c r="Q140" s="97">
        <v>23</v>
      </c>
      <c r="R140" s="90">
        <v>25.1</v>
      </c>
      <c r="S140" s="24">
        <f t="shared" si="33"/>
        <v>109.13043478260872</v>
      </c>
    </row>
    <row r="141" spans="1:21" ht="112.5" customHeight="1">
      <c r="A141" s="7" t="s">
        <v>148</v>
      </c>
      <c r="B141" s="5" t="s">
        <v>43</v>
      </c>
      <c r="C141" s="6" t="s">
        <v>553</v>
      </c>
      <c r="D141" s="77">
        <f>F141+H141+J141+L141</f>
        <v>502.52</v>
      </c>
      <c r="E141" s="77">
        <f>G141+I141+K141+M141</f>
        <v>502.52</v>
      </c>
      <c r="F141" s="77">
        <v>0</v>
      </c>
      <c r="G141" s="77">
        <v>0</v>
      </c>
      <c r="H141" s="77">
        <v>0</v>
      </c>
      <c r="I141" s="77">
        <v>0</v>
      </c>
      <c r="J141" s="77">
        <v>502.52</v>
      </c>
      <c r="K141" s="77">
        <v>502.52</v>
      </c>
      <c r="L141" s="77">
        <v>0</v>
      </c>
      <c r="M141" s="77">
        <v>0</v>
      </c>
      <c r="N141" s="77">
        <v>100</v>
      </c>
      <c r="O141" s="77">
        <f t="shared" si="49"/>
        <v>100</v>
      </c>
      <c r="P141" s="5" t="s">
        <v>272</v>
      </c>
      <c r="Q141" s="2">
        <v>70</v>
      </c>
      <c r="R141" s="2">
        <v>70</v>
      </c>
      <c r="S141" s="2">
        <f t="shared" si="33"/>
        <v>100</v>
      </c>
    </row>
    <row r="142" spans="1:21" ht="131.25" customHeight="1">
      <c r="A142" s="7" t="s">
        <v>149</v>
      </c>
      <c r="B142" s="5" t="s">
        <v>44</v>
      </c>
      <c r="C142" s="6" t="s">
        <v>553</v>
      </c>
      <c r="D142" s="77">
        <f>F142+H142+J142+L142</f>
        <v>0</v>
      </c>
      <c r="E142" s="77">
        <f>G142+I142+K142+M142</f>
        <v>0</v>
      </c>
      <c r="F142" s="77">
        <v>0</v>
      </c>
      <c r="G142" s="77">
        <v>0</v>
      </c>
      <c r="H142" s="77">
        <v>0</v>
      </c>
      <c r="I142" s="77">
        <v>0</v>
      </c>
      <c r="J142" s="77">
        <v>0</v>
      </c>
      <c r="K142" s="77">
        <v>0</v>
      </c>
      <c r="L142" s="77">
        <v>0</v>
      </c>
      <c r="M142" s="77">
        <v>0</v>
      </c>
      <c r="N142" s="77">
        <v>100</v>
      </c>
      <c r="O142" s="77" t="e">
        <f t="shared" si="49"/>
        <v>#DIV/0!</v>
      </c>
      <c r="P142" s="5" t="s">
        <v>273</v>
      </c>
      <c r="Q142" s="2">
        <v>0</v>
      </c>
      <c r="R142" s="2">
        <v>0</v>
      </c>
      <c r="S142" s="2">
        <v>0</v>
      </c>
    </row>
    <row r="143" spans="1:21" s="25" customFormat="1" ht="72">
      <c r="A143" s="22" t="s">
        <v>150</v>
      </c>
      <c r="B143" s="10" t="s">
        <v>20</v>
      </c>
      <c r="C143" s="34" t="s">
        <v>553</v>
      </c>
      <c r="D143" s="23">
        <f>D144</f>
        <v>41254.769999999997</v>
      </c>
      <c r="E143" s="23">
        <f>E144</f>
        <v>41120.93</v>
      </c>
      <c r="F143" s="23">
        <f>F144</f>
        <v>0</v>
      </c>
      <c r="G143" s="23">
        <f t="shared" ref="G143:M143" si="54">G144</f>
        <v>0</v>
      </c>
      <c r="H143" s="23">
        <f t="shared" si="54"/>
        <v>0</v>
      </c>
      <c r="I143" s="23">
        <f t="shared" si="54"/>
        <v>0</v>
      </c>
      <c r="J143" s="23">
        <f t="shared" si="54"/>
        <v>41254.769999999997</v>
      </c>
      <c r="K143" s="23">
        <f>K144</f>
        <v>41120.93</v>
      </c>
      <c r="L143" s="23">
        <f t="shared" si="54"/>
        <v>0</v>
      </c>
      <c r="M143" s="23">
        <f t="shared" si="54"/>
        <v>0</v>
      </c>
      <c r="N143" s="23">
        <v>100</v>
      </c>
      <c r="O143" s="23">
        <f t="shared" si="49"/>
        <v>99.675576909045915</v>
      </c>
      <c r="P143" s="10" t="s">
        <v>251</v>
      </c>
      <c r="Q143" s="24">
        <v>100</v>
      </c>
      <c r="R143" s="24">
        <v>100</v>
      </c>
      <c r="S143" s="24">
        <f t="shared" si="33"/>
        <v>100</v>
      </c>
    </row>
    <row r="144" spans="1:21" ht="98.25" customHeight="1">
      <c r="A144" s="7" t="s">
        <v>151</v>
      </c>
      <c r="B144" s="5" t="s">
        <v>374</v>
      </c>
      <c r="C144" s="6" t="s">
        <v>553</v>
      </c>
      <c r="D144" s="77">
        <f>SUM(D145:D149)</f>
        <v>41254.769999999997</v>
      </c>
      <c r="E144" s="77">
        <f>SUM(E145:E149)</f>
        <v>41120.93</v>
      </c>
      <c r="F144" s="77">
        <f>SUM(F145:F149)</f>
        <v>0</v>
      </c>
      <c r="G144" s="77">
        <f t="shared" ref="G144:M144" si="55">SUM(G145:G149)</f>
        <v>0</v>
      </c>
      <c r="H144" s="77">
        <f t="shared" si="55"/>
        <v>0</v>
      </c>
      <c r="I144" s="77">
        <f t="shared" si="55"/>
        <v>0</v>
      </c>
      <c r="J144" s="77">
        <f t="shared" si="55"/>
        <v>41254.769999999997</v>
      </c>
      <c r="K144" s="77">
        <v>41120.93</v>
      </c>
      <c r="L144" s="77">
        <f t="shared" si="55"/>
        <v>0</v>
      </c>
      <c r="M144" s="77">
        <f t="shared" si="55"/>
        <v>0</v>
      </c>
      <c r="N144" s="77">
        <v>100</v>
      </c>
      <c r="O144" s="77">
        <f t="shared" si="49"/>
        <v>99.675576909045915</v>
      </c>
      <c r="P144" s="5" t="s">
        <v>251</v>
      </c>
      <c r="Q144" s="2">
        <v>100</v>
      </c>
      <c r="R144" s="2">
        <v>100</v>
      </c>
      <c r="S144" s="2">
        <f t="shared" si="33"/>
        <v>100</v>
      </c>
    </row>
    <row r="145" spans="1:19" ht="63" customHeight="1">
      <c r="A145" s="79" t="s">
        <v>524</v>
      </c>
      <c r="B145" s="82" t="s">
        <v>523</v>
      </c>
      <c r="C145" s="6" t="s">
        <v>553</v>
      </c>
      <c r="D145" s="77">
        <f>F145+H145+J145+L145</f>
        <v>4235.03</v>
      </c>
      <c r="E145" s="77">
        <f>G145+I145+K145+M145</f>
        <v>4235.03</v>
      </c>
      <c r="F145" s="26">
        <v>0</v>
      </c>
      <c r="G145" s="26">
        <v>0</v>
      </c>
      <c r="H145" s="26">
        <v>0</v>
      </c>
      <c r="I145" s="26">
        <v>0</v>
      </c>
      <c r="J145" s="26">
        <v>4235.03</v>
      </c>
      <c r="K145" s="26">
        <v>4235.03</v>
      </c>
      <c r="L145" s="26">
        <v>0</v>
      </c>
      <c r="M145" s="26">
        <v>0</v>
      </c>
      <c r="N145" s="26">
        <v>100</v>
      </c>
      <c r="O145" s="77">
        <f t="shared" si="49"/>
        <v>100</v>
      </c>
      <c r="P145" s="5" t="s">
        <v>251</v>
      </c>
      <c r="Q145" s="2">
        <v>100</v>
      </c>
      <c r="R145" s="2">
        <v>100</v>
      </c>
      <c r="S145" s="2">
        <f t="shared" si="33"/>
        <v>100</v>
      </c>
    </row>
    <row r="146" spans="1:19" ht="63" customHeight="1">
      <c r="A146" s="79" t="s">
        <v>525</v>
      </c>
      <c r="B146" s="82" t="s">
        <v>520</v>
      </c>
      <c r="C146" s="6" t="s">
        <v>553</v>
      </c>
      <c r="D146" s="77">
        <f>F146+H146+J146+L146</f>
        <v>15329.55</v>
      </c>
      <c r="E146" s="77">
        <f>G146+I146+K146+M146</f>
        <v>15195.71</v>
      </c>
      <c r="F146" s="26">
        <v>0</v>
      </c>
      <c r="G146" s="26">
        <v>0</v>
      </c>
      <c r="H146" s="26">
        <v>0</v>
      </c>
      <c r="I146" s="26">
        <v>0</v>
      </c>
      <c r="J146" s="26">
        <v>15329.55</v>
      </c>
      <c r="K146" s="26">
        <v>15195.71</v>
      </c>
      <c r="L146" s="26">
        <v>0</v>
      </c>
      <c r="M146" s="26">
        <v>0</v>
      </c>
      <c r="N146" s="26">
        <v>100</v>
      </c>
      <c r="O146" s="77">
        <f>E146/D146*100</f>
        <v>99.126915010551514</v>
      </c>
      <c r="P146" s="5" t="s">
        <v>251</v>
      </c>
      <c r="Q146" s="2">
        <v>100</v>
      </c>
      <c r="R146" s="2">
        <v>100</v>
      </c>
      <c r="S146" s="2">
        <f t="shared" si="33"/>
        <v>100</v>
      </c>
    </row>
    <row r="147" spans="1:19" ht="63.75" customHeight="1">
      <c r="A147" s="79" t="s">
        <v>526</v>
      </c>
      <c r="B147" s="82" t="s">
        <v>521</v>
      </c>
      <c r="C147" s="6" t="s">
        <v>553</v>
      </c>
      <c r="D147" s="77">
        <f t="shared" ref="D147:D149" si="56">F147+H147+J147+L147</f>
        <v>0</v>
      </c>
      <c r="E147" s="77">
        <f t="shared" ref="E147:E149" si="57">G147+I147+K147+M147</f>
        <v>0</v>
      </c>
      <c r="F147" s="26">
        <v>0</v>
      </c>
      <c r="G147" s="26">
        <v>0</v>
      </c>
      <c r="H147" s="26">
        <v>0</v>
      </c>
      <c r="I147" s="26">
        <v>0</v>
      </c>
      <c r="J147" s="26">
        <v>0</v>
      </c>
      <c r="K147" s="26">
        <v>0</v>
      </c>
      <c r="L147" s="26">
        <v>0</v>
      </c>
      <c r="M147" s="26">
        <v>0</v>
      </c>
      <c r="N147" s="26">
        <v>0</v>
      </c>
      <c r="O147" s="77">
        <v>0</v>
      </c>
      <c r="P147" s="5" t="s">
        <v>251</v>
      </c>
      <c r="Q147" s="2">
        <v>0</v>
      </c>
      <c r="R147" s="2">
        <v>0</v>
      </c>
      <c r="S147" s="2">
        <v>0</v>
      </c>
    </row>
    <row r="148" spans="1:19" ht="63" customHeight="1">
      <c r="A148" s="79" t="s">
        <v>527</v>
      </c>
      <c r="B148" s="82" t="s">
        <v>522</v>
      </c>
      <c r="C148" s="6" t="s">
        <v>553</v>
      </c>
      <c r="D148" s="77">
        <f t="shared" si="56"/>
        <v>17446.98</v>
      </c>
      <c r="E148" s="77">
        <f t="shared" si="57"/>
        <v>17446.98</v>
      </c>
      <c r="F148" s="26">
        <v>0</v>
      </c>
      <c r="G148" s="26">
        <v>0</v>
      </c>
      <c r="H148" s="26">
        <v>0</v>
      </c>
      <c r="I148" s="26">
        <v>0</v>
      </c>
      <c r="J148" s="26">
        <v>17446.98</v>
      </c>
      <c r="K148" s="26">
        <v>17446.98</v>
      </c>
      <c r="L148" s="26">
        <v>0</v>
      </c>
      <c r="M148" s="26">
        <v>0</v>
      </c>
      <c r="N148" s="26">
        <v>100</v>
      </c>
      <c r="O148" s="77">
        <f t="shared" si="49"/>
        <v>100</v>
      </c>
      <c r="P148" s="5" t="s">
        <v>251</v>
      </c>
      <c r="Q148" s="2">
        <v>100</v>
      </c>
      <c r="R148" s="2">
        <v>100</v>
      </c>
      <c r="S148" s="2">
        <f t="shared" si="33"/>
        <v>100</v>
      </c>
    </row>
    <row r="149" spans="1:19" ht="63" customHeight="1">
      <c r="A149" s="79" t="s">
        <v>550</v>
      </c>
      <c r="B149" s="82" t="s">
        <v>547</v>
      </c>
      <c r="C149" s="63" t="s">
        <v>548</v>
      </c>
      <c r="D149" s="77">
        <f t="shared" si="56"/>
        <v>4243.21</v>
      </c>
      <c r="E149" s="77">
        <f t="shared" si="57"/>
        <v>4243.21</v>
      </c>
      <c r="F149" s="26"/>
      <c r="G149" s="26"/>
      <c r="H149" s="26"/>
      <c r="I149" s="26"/>
      <c r="J149" s="26">
        <v>4243.21</v>
      </c>
      <c r="K149" s="26">
        <v>4243.21</v>
      </c>
      <c r="L149" s="26"/>
      <c r="M149" s="26"/>
      <c r="N149" s="26"/>
      <c r="O149" s="26"/>
      <c r="P149" s="5" t="s">
        <v>251</v>
      </c>
      <c r="Q149" s="2">
        <v>100</v>
      </c>
      <c r="R149" s="2">
        <v>100</v>
      </c>
      <c r="S149" s="2">
        <f t="shared" si="33"/>
        <v>100</v>
      </c>
    </row>
    <row r="150" spans="1:19" s="32" customFormat="1" ht="74.25" customHeight="1">
      <c r="A150" s="65" t="s">
        <v>82</v>
      </c>
      <c r="B150" s="68" t="s">
        <v>195</v>
      </c>
      <c r="C150" s="71" t="s">
        <v>543</v>
      </c>
      <c r="D150" s="74">
        <f>D153+D154+D156+D156+D157+D158+D159+D160+D161+D162+D163</f>
        <v>97575.73</v>
      </c>
      <c r="E150" s="74">
        <f t="shared" ref="E150:M150" si="58">E153+E154+E156+E158+E159+E160+E161+E162</f>
        <v>75955.81</v>
      </c>
      <c r="F150" s="74">
        <f t="shared" si="58"/>
        <v>0</v>
      </c>
      <c r="G150" s="74">
        <f t="shared" si="58"/>
        <v>0</v>
      </c>
      <c r="H150" s="74">
        <f t="shared" si="58"/>
        <v>78055.61</v>
      </c>
      <c r="I150" s="74">
        <f t="shared" si="58"/>
        <v>68056.62</v>
      </c>
      <c r="J150" s="74">
        <f t="shared" si="58"/>
        <v>19520.12</v>
      </c>
      <c r="K150" s="74">
        <f t="shared" si="58"/>
        <v>7899.19</v>
      </c>
      <c r="L150" s="74">
        <f t="shared" si="58"/>
        <v>0</v>
      </c>
      <c r="M150" s="74">
        <f t="shared" si="58"/>
        <v>0</v>
      </c>
      <c r="N150" s="74">
        <v>100</v>
      </c>
      <c r="O150" s="74">
        <f t="shared" si="49"/>
        <v>77.842932868654941</v>
      </c>
      <c r="P150" s="9" t="s">
        <v>274</v>
      </c>
      <c r="Q150" s="50">
        <v>65.400000000000006</v>
      </c>
      <c r="R150" s="50">
        <v>65.400000000000006</v>
      </c>
      <c r="S150" s="50">
        <f t="shared" si="33"/>
        <v>100</v>
      </c>
    </row>
    <row r="151" spans="1:19" s="32" customFormat="1" ht="39" customHeight="1">
      <c r="A151" s="66"/>
      <c r="B151" s="69"/>
      <c r="C151" s="72"/>
      <c r="D151" s="75"/>
      <c r="E151" s="75"/>
      <c r="F151" s="75"/>
      <c r="G151" s="75"/>
      <c r="H151" s="75"/>
      <c r="I151" s="75"/>
      <c r="J151" s="75"/>
      <c r="K151" s="75"/>
      <c r="L151" s="75"/>
      <c r="M151" s="75"/>
      <c r="N151" s="75"/>
      <c r="O151" s="75"/>
      <c r="P151" s="9" t="s">
        <v>275</v>
      </c>
      <c r="Q151" s="50">
        <v>62.6</v>
      </c>
      <c r="R151" s="50">
        <v>62.6</v>
      </c>
      <c r="S151" s="50">
        <f t="shared" si="33"/>
        <v>100</v>
      </c>
    </row>
    <row r="152" spans="1:19" s="32" customFormat="1" ht="41.25" customHeight="1">
      <c r="A152" s="67"/>
      <c r="B152" s="70"/>
      <c r="C152" s="73"/>
      <c r="D152" s="76"/>
      <c r="E152" s="76"/>
      <c r="F152" s="76"/>
      <c r="G152" s="76"/>
      <c r="H152" s="76"/>
      <c r="I152" s="76"/>
      <c r="J152" s="76"/>
      <c r="K152" s="76"/>
      <c r="L152" s="76"/>
      <c r="M152" s="76"/>
      <c r="N152" s="76"/>
      <c r="O152" s="76"/>
      <c r="P152" s="9" t="s">
        <v>276</v>
      </c>
      <c r="Q152" s="50">
        <v>61.7</v>
      </c>
      <c r="R152" s="50">
        <v>61.7</v>
      </c>
      <c r="S152" s="50">
        <f t="shared" si="33"/>
        <v>100</v>
      </c>
    </row>
    <row r="153" spans="1:19" ht="124.5" customHeight="1">
      <c r="A153" s="7" t="s">
        <v>306</v>
      </c>
      <c r="B153" s="12" t="s">
        <v>375</v>
      </c>
      <c r="C153" s="6" t="s">
        <v>543</v>
      </c>
      <c r="D153" s="77">
        <f t="shared" ref="D153:E163" si="59">F153+H153+J153+L153</f>
        <v>300</v>
      </c>
      <c r="E153" s="77">
        <f t="shared" ref="E153:E162" si="60">G153+I153+K153+M153</f>
        <v>300</v>
      </c>
      <c r="F153" s="77">
        <v>0</v>
      </c>
      <c r="G153" s="77">
        <v>0</v>
      </c>
      <c r="H153" s="77">
        <v>0</v>
      </c>
      <c r="I153" s="77">
        <v>0</v>
      </c>
      <c r="J153" s="77">
        <v>300</v>
      </c>
      <c r="K153" s="77">
        <v>300</v>
      </c>
      <c r="L153" s="77">
        <v>0</v>
      </c>
      <c r="M153" s="77">
        <v>0</v>
      </c>
      <c r="N153" s="77">
        <v>100</v>
      </c>
      <c r="O153" s="77">
        <f>E153/D153*100</f>
        <v>100</v>
      </c>
      <c r="P153" s="5" t="s">
        <v>277</v>
      </c>
      <c r="Q153" s="2">
        <v>100</v>
      </c>
      <c r="R153" s="2">
        <v>100</v>
      </c>
      <c r="S153" s="2">
        <f t="shared" si="33"/>
        <v>100</v>
      </c>
    </row>
    <row r="154" spans="1:19" ht="61.5" customHeight="1">
      <c r="A154" s="7" t="s">
        <v>305</v>
      </c>
      <c r="B154" s="12" t="s">
        <v>304</v>
      </c>
      <c r="C154" s="6" t="s">
        <v>543</v>
      </c>
      <c r="D154" s="77">
        <f t="shared" si="59"/>
        <v>1890</v>
      </c>
      <c r="E154" s="77">
        <f t="shared" si="60"/>
        <v>1890</v>
      </c>
      <c r="F154" s="77">
        <v>0</v>
      </c>
      <c r="G154" s="77">
        <v>0</v>
      </c>
      <c r="H154" s="77">
        <v>1890</v>
      </c>
      <c r="I154" s="77">
        <v>1890</v>
      </c>
      <c r="J154" s="77">
        <v>0</v>
      </c>
      <c r="K154" s="77">
        <v>0</v>
      </c>
      <c r="L154" s="77">
        <v>0</v>
      </c>
      <c r="M154" s="77">
        <v>0</v>
      </c>
      <c r="N154" s="77">
        <v>100</v>
      </c>
      <c r="O154" s="77">
        <f>E154/D154*100</f>
        <v>100</v>
      </c>
      <c r="P154" s="5" t="s">
        <v>275</v>
      </c>
      <c r="Q154" s="2">
        <v>62.6</v>
      </c>
      <c r="R154" s="2">
        <v>62.6</v>
      </c>
      <c r="S154" s="2">
        <f t="shared" si="33"/>
        <v>100</v>
      </c>
    </row>
    <row r="155" spans="1:19" ht="51" customHeight="1">
      <c r="A155" s="7" t="s">
        <v>307</v>
      </c>
      <c r="B155" s="16" t="s">
        <v>376</v>
      </c>
      <c r="C155" s="6" t="s">
        <v>543</v>
      </c>
      <c r="D155" s="77">
        <f t="shared" si="59"/>
        <v>0</v>
      </c>
      <c r="E155" s="77">
        <f t="shared" si="60"/>
        <v>0</v>
      </c>
      <c r="F155" s="77">
        <v>0</v>
      </c>
      <c r="G155" s="77">
        <v>0</v>
      </c>
      <c r="H155" s="77">
        <v>0</v>
      </c>
      <c r="I155" s="77">
        <v>0</v>
      </c>
      <c r="J155" s="77">
        <v>0</v>
      </c>
      <c r="K155" s="77">
        <v>0</v>
      </c>
      <c r="L155" s="77">
        <v>0</v>
      </c>
      <c r="M155" s="77">
        <v>0</v>
      </c>
      <c r="N155" s="77">
        <v>0</v>
      </c>
      <c r="O155" s="77">
        <v>0</v>
      </c>
      <c r="P155" s="5" t="s">
        <v>276</v>
      </c>
      <c r="Q155" s="2">
        <v>61.7</v>
      </c>
      <c r="R155" s="2">
        <v>61.7</v>
      </c>
      <c r="S155" s="2">
        <f>R155/Q155*100</f>
        <v>100</v>
      </c>
    </row>
    <row r="156" spans="1:19" ht="113.25" customHeight="1">
      <c r="A156" s="7" t="s">
        <v>308</v>
      </c>
      <c r="B156" s="12" t="s">
        <v>189</v>
      </c>
      <c r="C156" s="6" t="s">
        <v>543</v>
      </c>
      <c r="D156" s="77">
        <f t="shared" si="59"/>
        <v>0</v>
      </c>
      <c r="E156" s="77">
        <f t="shared" si="60"/>
        <v>0</v>
      </c>
      <c r="F156" s="77">
        <v>0</v>
      </c>
      <c r="G156" s="77">
        <v>0</v>
      </c>
      <c r="H156" s="77">
        <v>0</v>
      </c>
      <c r="I156" s="77">
        <v>0</v>
      </c>
      <c r="J156" s="77">
        <v>0</v>
      </c>
      <c r="K156" s="77">
        <v>0</v>
      </c>
      <c r="L156" s="77">
        <v>0</v>
      </c>
      <c r="M156" s="77">
        <v>0</v>
      </c>
      <c r="N156" s="77">
        <v>0</v>
      </c>
      <c r="O156" s="77">
        <v>0</v>
      </c>
      <c r="P156" s="5" t="s">
        <v>451</v>
      </c>
      <c r="Q156" s="2">
        <v>90</v>
      </c>
      <c r="R156" s="2">
        <v>90</v>
      </c>
      <c r="S156" s="2">
        <f t="shared" si="33"/>
        <v>100</v>
      </c>
    </row>
    <row r="157" spans="1:19" ht="61.5" customHeight="1">
      <c r="A157" s="7" t="s">
        <v>377</v>
      </c>
      <c r="B157" s="12" t="s">
        <v>378</v>
      </c>
      <c r="C157" s="6" t="s">
        <v>543</v>
      </c>
      <c r="D157" s="77">
        <f t="shared" si="59"/>
        <v>0</v>
      </c>
      <c r="E157" s="77">
        <v>0</v>
      </c>
      <c r="F157" s="77">
        <v>0</v>
      </c>
      <c r="G157" s="77">
        <v>0</v>
      </c>
      <c r="H157" s="77">
        <v>0</v>
      </c>
      <c r="I157" s="77">
        <v>0</v>
      </c>
      <c r="J157" s="77">
        <v>0</v>
      </c>
      <c r="K157" s="77">
        <v>0</v>
      </c>
      <c r="L157" s="77">
        <v>0</v>
      </c>
      <c r="M157" s="77">
        <v>0</v>
      </c>
      <c r="N157" s="77">
        <v>0</v>
      </c>
      <c r="O157" s="77">
        <v>0</v>
      </c>
      <c r="P157" s="5" t="s">
        <v>419</v>
      </c>
      <c r="Q157" s="62">
        <v>2</v>
      </c>
      <c r="R157" s="62">
        <v>2</v>
      </c>
      <c r="S157" s="2">
        <f>R157/Q157*100</f>
        <v>100</v>
      </c>
    </row>
    <row r="158" spans="1:19" ht="72.75" customHeight="1">
      <c r="A158" s="48" t="s">
        <v>309</v>
      </c>
      <c r="B158" s="12" t="s">
        <v>190</v>
      </c>
      <c r="C158" s="6" t="s">
        <v>543</v>
      </c>
      <c r="D158" s="77">
        <f t="shared" si="59"/>
        <v>3948.41</v>
      </c>
      <c r="E158" s="77">
        <f t="shared" si="60"/>
        <v>3948.41</v>
      </c>
      <c r="F158" s="77">
        <v>0</v>
      </c>
      <c r="G158" s="77">
        <v>0</v>
      </c>
      <c r="H158" s="77">
        <v>3948.41</v>
      </c>
      <c r="I158" s="77">
        <v>3948.41</v>
      </c>
      <c r="J158" s="77">
        <v>0</v>
      </c>
      <c r="K158" s="77">
        <v>0</v>
      </c>
      <c r="L158" s="77">
        <v>0</v>
      </c>
      <c r="M158" s="77">
        <v>0</v>
      </c>
      <c r="N158" s="77">
        <v>100</v>
      </c>
      <c r="O158" s="77">
        <f>E158/D158*100</f>
        <v>100</v>
      </c>
      <c r="P158" s="5" t="s">
        <v>274</v>
      </c>
      <c r="Q158" s="85">
        <v>65.400000000000006</v>
      </c>
      <c r="R158" s="85">
        <v>65.400000000000006</v>
      </c>
      <c r="S158" s="2">
        <f t="shared" si="33"/>
        <v>100</v>
      </c>
    </row>
    <row r="159" spans="1:19" ht="190.5" customHeight="1">
      <c r="A159" s="48" t="s">
        <v>310</v>
      </c>
      <c r="B159" s="12" t="s">
        <v>196</v>
      </c>
      <c r="C159" s="6" t="s">
        <v>543</v>
      </c>
      <c r="D159" s="77">
        <f t="shared" si="59"/>
        <v>91275.42</v>
      </c>
      <c r="E159" s="77">
        <f t="shared" si="60"/>
        <v>69365.5</v>
      </c>
      <c r="F159" s="77">
        <v>0</v>
      </c>
      <c r="G159" s="77">
        <v>0</v>
      </c>
      <c r="H159" s="77">
        <v>72155.3</v>
      </c>
      <c r="I159" s="77">
        <v>62156.31</v>
      </c>
      <c r="J159" s="77">
        <v>19120.12</v>
      </c>
      <c r="K159" s="77">
        <v>7209.19</v>
      </c>
      <c r="L159" s="77">
        <v>0</v>
      </c>
      <c r="M159" s="77">
        <v>0</v>
      </c>
      <c r="N159" s="77">
        <v>100</v>
      </c>
      <c r="O159" s="77">
        <f>E159/D159*100</f>
        <v>75.995815740973853</v>
      </c>
      <c r="P159" s="5" t="s">
        <v>301</v>
      </c>
      <c r="Q159" s="85">
        <v>3.7</v>
      </c>
      <c r="R159" s="85">
        <v>3.7</v>
      </c>
      <c r="S159" s="2">
        <f t="shared" si="33"/>
        <v>100</v>
      </c>
    </row>
    <row r="160" spans="1:19" ht="222" customHeight="1">
      <c r="A160" s="48" t="s">
        <v>311</v>
      </c>
      <c r="B160" s="12" t="s">
        <v>197</v>
      </c>
      <c r="C160" s="6" t="s">
        <v>543</v>
      </c>
      <c r="D160" s="77">
        <f t="shared" si="59"/>
        <v>61.9</v>
      </c>
      <c r="E160" s="77">
        <f t="shared" si="60"/>
        <v>61.9</v>
      </c>
      <c r="F160" s="77">
        <v>0</v>
      </c>
      <c r="G160" s="77">
        <v>0</v>
      </c>
      <c r="H160" s="77">
        <v>61.9</v>
      </c>
      <c r="I160" s="77">
        <v>61.9</v>
      </c>
      <c r="J160" s="77">
        <v>0</v>
      </c>
      <c r="K160" s="77">
        <v>0</v>
      </c>
      <c r="L160" s="77">
        <v>0</v>
      </c>
      <c r="M160" s="77">
        <v>0</v>
      </c>
      <c r="N160" s="77">
        <v>0</v>
      </c>
      <c r="O160" s="77">
        <v>0</v>
      </c>
      <c r="P160" s="82" t="s">
        <v>302</v>
      </c>
      <c r="Q160" s="98">
        <v>100</v>
      </c>
      <c r="R160" s="98">
        <v>100</v>
      </c>
      <c r="S160" s="2">
        <f t="shared" si="33"/>
        <v>100</v>
      </c>
    </row>
    <row r="161" spans="1:19" ht="102" customHeight="1">
      <c r="A161" s="7" t="s">
        <v>312</v>
      </c>
      <c r="B161" s="12" t="s">
        <v>198</v>
      </c>
      <c r="C161" s="6" t="s">
        <v>543</v>
      </c>
      <c r="D161" s="77">
        <f t="shared" si="59"/>
        <v>100</v>
      </c>
      <c r="E161" s="77">
        <f t="shared" si="60"/>
        <v>200</v>
      </c>
      <c r="F161" s="77">
        <v>0</v>
      </c>
      <c r="G161" s="77">
        <v>0</v>
      </c>
      <c r="H161" s="77">
        <v>0</v>
      </c>
      <c r="I161" s="77">
        <v>0</v>
      </c>
      <c r="J161" s="77">
        <v>100</v>
      </c>
      <c r="K161" s="77">
        <v>200</v>
      </c>
      <c r="L161" s="77">
        <v>0</v>
      </c>
      <c r="M161" s="77">
        <v>0</v>
      </c>
      <c r="N161" s="77">
        <v>100</v>
      </c>
      <c r="O161" s="77">
        <f>E161/D161%</f>
        <v>200</v>
      </c>
      <c r="P161" s="5" t="s">
        <v>303</v>
      </c>
      <c r="Q161" s="89">
        <v>2</v>
      </c>
      <c r="R161" s="89">
        <v>2</v>
      </c>
      <c r="S161" s="2">
        <f t="shared" ref="S161:S199" si="61">R161/Q161*100</f>
        <v>100</v>
      </c>
    </row>
    <row r="162" spans="1:19" ht="63.75" customHeight="1">
      <c r="A162" s="7" t="s">
        <v>379</v>
      </c>
      <c r="B162" s="12" t="s">
        <v>313</v>
      </c>
      <c r="C162" s="6" t="s">
        <v>543</v>
      </c>
      <c r="D162" s="77">
        <f t="shared" si="59"/>
        <v>0</v>
      </c>
      <c r="E162" s="77">
        <f t="shared" si="60"/>
        <v>190</v>
      </c>
      <c r="F162" s="77">
        <v>0</v>
      </c>
      <c r="G162" s="77">
        <v>0</v>
      </c>
      <c r="H162" s="77">
        <v>0</v>
      </c>
      <c r="I162" s="77">
        <v>0</v>
      </c>
      <c r="J162" s="77">
        <v>0</v>
      </c>
      <c r="K162" s="77">
        <v>190</v>
      </c>
      <c r="L162" s="77">
        <v>0</v>
      </c>
      <c r="M162" s="77">
        <v>0</v>
      </c>
      <c r="N162" s="77">
        <v>0</v>
      </c>
      <c r="O162" s="77">
        <v>100</v>
      </c>
      <c r="P162" s="5" t="s">
        <v>314</v>
      </c>
      <c r="Q162" s="89">
        <v>2</v>
      </c>
      <c r="R162" s="89">
        <v>2</v>
      </c>
      <c r="S162" s="2">
        <f t="shared" si="61"/>
        <v>100</v>
      </c>
    </row>
    <row r="163" spans="1:19" ht="90" customHeight="1">
      <c r="A163" s="7" t="s">
        <v>448</v>
      </c>
      <c r="B163" s="12" t="s">
        <v>449</v>
      </c>
      <c r="C163" s="6" t="s">
        <v>543</v>
      </c>
      <c r="D163" s="77">
        <f t="shared" si="59"/>
        <v>0</v>
      </c>
      <c r="E163" s="77">
        <f t="shared" si="59"/>
        <v>0</v>
      </c>
      <c r="F163" s="77">
        <v>0</v>
      </c>
      <c r="G163" s="77">
        <v>0</v>
      </c>
      <c r="H163" s="77">
        <v>0</v>
      </c>
      <c r="I163" s="77">
        <v>0</v>
      </c>
      <c r="J163" s="77">
        <v>0</v>
      </c>
      <c r="K163" s="77">
        <v>0</v>
      </c>
      <c r="L163" s="77">
        <v>0</v>
      </c>
      <c r="M163" s="77">
        <v>0</v>
      </c>
      <c r="N163" s="77">
        <v>0</v>
      </c>
      <c r="O163" s="77">
        <v>0</v>
      </c>
      <c r="P163" s="5" t="s">
        <v>452</v>
      </c>
      <c r="Q163" s="89">
        <v>13</v>
      </c>
      <c r="R163" s="89">
        <v>13</v>
      </c>
      <c r="S163" s="2">
        <f t="shared" si="61"/>
        <v>100</v>
      </c>
    </row>
    <row r="164" spans="1:19" s="32" customFormat="1" ht="128.25" customHeight="1">
      <c r="A164" s="64" t="s">
        <v>83</v>
      </c>
      <c r="B164" s="11" t="s">
        <v>179</v>
      </c>
      <c r="C164" s="28" t="s">
        <v>450</v>
      </c>
      <c r="D164" s="29">
        <f t="shared" ref="D164:L164" si="62">D165+D173+D179</f>
        <v>78846.200000000012</v>
      </c>
      <c r="E164" s="29">
        <f t="shared" si="62"/>
        <v>78888.3</v>
      </c>
      <c r="F164" s="29">
        <f t="shared" si="62"/>
        <v>0</v>
      </c>
      <c r="G164" s="29">
        <f t="shared" si="62"/>
        <v>0</v>
      </c>
      <c r="H164" s="29">
        <f t="shared" si="62"/>
        <v>40793.1</v>
      </c>
      <c r="I164" s="29">
        <f>I165+I173+I179</f>
        <v>40843.1</v>
      </c>
      <c r="J164" s="29">
        <f t="shared" si="62"/>
        <v>38053.1</v>
      </c>
      <c r="K164" s="29">
        <f t="shared" si="62"/>
        <v>38045.199999999997</v>
      </c>
      <c r="L164" s="29">
        <f t="shared" si="62"/>
        <v>0</v>
      </c>
      <c r="M164" s="29">
        <v>0</v>
      </c>
      <c r="N164" s="29">
        <v>100</v>
      </c>
      <c r="O164" s="29">
        <f>E164/D164*100</f>
        <v>100.05339509069555</v>
      </c>
      <c r="P164" s="9" t="s">
        <v>278</v>
      </c>
      <c r="Q164" s="99" t="s">
        <v>554</v>
      </c>
      <c r="R164" s="100">
        <v>9.2100000000000009</v>
      </c>
      <c r="S164" s="50">
        <v>100</v>
      </c>
    </row>
    <row r="165" spans="1:19" s="25" customFormat="1" ht="112.5" customHeight="1">
      <c r="A165" s="22" t="s">
        <v>84</v>
      </c>
      <c r="B165" s="13" t="s">
        <v>45</v>
      </c>
      <c r="C165" s="34" t="s">
        <v>543</v>
      </c>
      <c r="D165" s="23">
        <f>D169+D170</f>
        <v>5084.8</v>
      </c>
      <c r="E165" s="23">
        <f>E169+E170</f>
        <v>5129.1000000000004</v>
      </c>
      <c r="F165" s="23">
        <f t="shared" ref="F165:L165" si="63">F166+F167+F168+F169+F170+F171+F172</f>
        <v>0</v>
      </c>
      <c r="G165" s="23">
        <f t="shared" si="63"/>
        <v>0</v>
      </c>
      <c r="H165" s="23">
        <f t="shared" si="63"/>
        <v>615.1</v>
      </c>
      <c r="I165" s="23">
        <f t="shared" si="63"/>
        <v>665.1</v>
      </c>
      <c r="J165" s="23">
        <f t="shared" si="63"/>
        <v>4469.7</v>
      </c>
      <c r="K165" s="23">
        <f t="shared" si="63"/>
        <v>4464</v>
      </c>
      <c r="L165" s="23">
        <f t="shared" si="63"/>
        <v>0</v>
      </c>
      <c r="M165" s="23">
        <f>M166+M167+M168+M169+M170+M171+M172</f>
        <v>0</v>
      </c>
      <c r="N165" s="23">
        <v>100</v>
      </c>
      <c r="O165" s="23">
        <f>E165/D165*100</f>
        <v>100.87122404027691</v>
      </c>
      <c r="P165" s="10" t="s">
        <v>279</v>
      </c>
      <c r="Q165" s="101" t="s">
        <v>555</v>
      </c>
      <c r="R165" s="24">
        <v>2.77</v>
      </c>
      <c r="S165" s="24">
        <v>100</v>
      </c>
    </row>
    <row r="166" spans="1:19" ht="75" customHeight="1">
      <c r="A166" s="7" t="s">
        <v>128</v>
      </c>
      <c r="B166" s="12" t="s">
        <v>191</v>
      </c>
      <c r="C166" s="6" t="s">
        <v>543</v>
      </c>
      <c r="D166" s="77">
        <f t="shared" ref="D166:E172" si="64">F166+H166+J166+L166</f>
        <v>0</v>
      </c>
      <c r="E166" s="77">
        <f t="shared" si="64"/>
        <v>0</v>
      </c>
      <c r="F166" s="77">
        <v>0</v>
      </c>
      <c r="G166" s="77">
        <v>0</v>
      </c>
      <c r="H166" s="77">
        <v>0</v>
      </c>
      <c r="I166" s="77">
        <v>0</v>
      </c>
      <c r="J166" s="77">
        <v>0</v>
      </c>
      <c r="K166" s="77">
        <v>0</v>
      </c>
      <c r="L166" s="77">
        <v>0</v>
      </c>
      <c r="M166" s="77">
        <v>0</v>
      </c>
      <c r="N166" s="77">
        <v>0</v>
      </c>
      <c r="O166" s="77">
        <v>0</v>
      </c>
      <c r="P166" s="5" t="s">
        <v>280</v>
      </c>
      <c r="Q166" s="102" t="s">
        <v>447</v>
      </c>
      <c r="R166" s="102" t="s">
        <v>447</v>
      </c>
      <c r="S166" s="2">
        <v>100</v>
      </c>
    </row>
    <row r="167" spans="1:19" ht="79.5" customHeight="1">
      <c r="A167" s="7" t="s">
        <v>152</v>
      </c>
      <c r="B167" s="12" t="s">
        <v>192</v>
      </c>
      <c r="C167" s="6" t="s">
        <v>543</v>
      </c>
      <c r="D167" s="77">
        <f t="shared" si="64"/>
        <v>0</v>
      </c>
      <c r="E167" s="77">
        <f t="shared" si="64"/>
        <v>0</v>
      </c>
      <c r="F167" s="77">
        <v>0</v>
      </c>
      <c r="G167" s="77">
        <v>0</v>
      </c>
      <c r="H167" s="77">
        <v>0</v>
      </c>
      <c r="I167" s="77">
        <v>0</v>
      </c>
      <c r="J167" s="77">
        <v>0</v>
      </c>
      <c r="K167" s="77">
        <v>0</v>
      </c>
      <c r="L167" s="77">
        <v>0</v>
      </c>
      <c r="M167" s="77">
        <v>0</v>
      </c>
      <c r="N167" s="77">
        <v>0</v>
      </c>
      <c r="O167" s="77">
        <v>0</v>
      </c>
      <c r="P167" s="5" t="s">
        <v>281</v>
      </c>
      <c r="Q167" s="4" t="s">
        <v>420</v>
      </c>
      <c r="R167" s="85" t="s">
        <v>420</v>
      </c>
      <c r="S167" s="2">
        <v>100</v>
      </c>
    </row>
    <row r="168" spans="1:19" ht="114" customHeight="1">
      <c r="A168" s="7" t="s">
        <v>153</v>
      </c>
      <c r="B168" s="12" t="s">
        <v>193</v>
      </c>
      <c r="C168" s="6" t="s">
        <v>543</v>
      </c>
      <c r="D168" s="77">
        <f t="shared" si="64"/>
        <v>0</v>
      </c>
      <c r="E168" s="77">
        <f t="shared" si="64"/>
        <v>0</v>
      </c>
      <c r="F168" s="77">
        <v>0</v>
      </c>
      <c r="G168" s="77">
        <v>0</v>
      </c>
      <c r="H168" s="77">
        <v>0</v>
      </c>
      <c r="I168" s="77">
        <v>0</v>
      </c>
      <c r="J168" s="77">
        <v>0</v>
      </c>
      <c r="K168" s="77">
        <v>0</v>
      </c>
      <c r="L168" s="77">
        <v>0</v>
      </c>
      <c r="M168" s="77">
        <v>0</v>
      </c>
      <c r="N168" s="77">
        <v>0</v>
      </c>
      <c r="O168" s="77">
        <v>0</v>
      </c>
      <c r="P168" s="5" t="s">
        <v>282</v>
      </c>
      <c r="Q168" s="102" t="s">
        <v>540</v>
      </c>
      <c r="R168" s="102" t="s">
        <v>540</v>
      </c>
      <c r="S168" s="2">
        <v>100</v>
      </c>
    </row>
    <row r="169" spans="1:19" ht="126.75" customHeight="1">
      <c r="A169" s="7" t="s">
        <v>154</v>
      </c>
      <c r="B169" s="12" t="s">
        <v>46</v>
      </c>
      <c r="C169" s="6" t="s">
        <v>543</v>
      </c>
      <c r="D169" s="77">
        <f t="shared" si="64"/>
        <v>5064.5</v>
      </c>
      <c r="E169" s="77">
        <f t="shared" si="64"/>
        <v>5108.9000000000005</v>
      </c>
      <c r="F169" s="77">
        <v>0</v>
      </c>
      <c r="G169" s="77">
        <v>0</v>
      </c>
      <c r="H169" s="77">
        <v>615.1</v>
      </c>
      <c r="I169" s="77">
        <v>665.1</v>
      </c>
      <c r="J169" s="77">
        <v>4449.3999999999996</v>
      </c>
      <c r="K169" s="77">
        <v>4443.8</v>
      </c>
      <c r="L169" s="77">
        <v>0</v>
      </c>
      <c r="M169" s="77">
        <v>0</v>
      </c>
      <c r="N169" s="77">
        <v>100</v>
      </c>
      <c r="O169" s="77">
        <f>E169/D169*100</f>
        <v>100.87669069009775</v>
      </c>
      <c r="P169" s="5" t="s">
        <v>315</v>
      </c>
      <c r="Q169" s="40" t="s">
        <v>556</v>
      </c>
      <c r="R169" s="2">
        <v>0.39</v>
      </c>
      <c r="S169" s="2">
        <v>100</v>
      </c>
    </row>
    <row r="170" spans="1:19" ht="132.75" customHeight="1">
      <c r="A170" s="7" t="s">
        <v>155</v>
      </c>
      <c r="B170" s="12" t="s">
        <v>47</v>
      </c>
      <c r="C170" s="6" t="s">
        <v>543</v>
      </c>
      <c r="D170" s="77">
        <f t="shared" si="64"/>
        <v>20.3</v>
      </c>
      <c r="E170" s="77">
        <f t="shared" si="64"/>
        <v>20.2</v>
      </c>
      <c r="F170" s="77">
        <v>0</v>
      </c>
      <c r="G170" s="77">
        <v>0</v>
      </c>
      <c r="H170" s="77">
        <v>0</v>
      </c>
      <c r="I170" s="77">
        <v>0</v>
      </c>
      <c r="J170" s="77">
        <v>20.3</v>
      </c>
      <c r="K170" s="77">
        <v>20.2</v>
      </c>
      <c r="L170" s="77">
        <v>0</v>
      </c>
      <c r="M170" s="77">
        <v>0</v>
      </c>
      <c r="N170" s="77">
        <v>100</v>
      </c>
      <c r="O170" s="77">
        <f>E170/D170*100</f>
        <v>99.507389162561566</v>
      </c>
      <c r="P170" s="5" t="s">
        <v>283</v>
      </c>
      <c r="Q170" s="40" t="s">
        <v>557</v>
      </c>
      <c r="R170" s="2">
        <v>0</v>
      </c>
      <c r="S170" s="2">
        <v>0</v>
      </c>
    </row>
    <row r="171" spans="1:19" ht="192" customHeight="1">
      <c r="A171" s="7" t="s">
        <v>156</v>
      </c>
      <c r="B171" s="12" t="s">
        <v>157</v>
      </c>
      <c r="C171" s="6" t="s">
        <v>543</v>
      </c>
      <c r="D171" s="77">
        <f t="shared" si="64"/>
        <v>0</v>
      </c>
      <c r="E171" s="77">
        <f t="shared" si="64"/>
        <v>0</v>
      </c>
      <c r="F171" s="77">
        <v>0</v>
      </c>
      <c r="G171" s="77">
        <v>0</v>
      </c>
      <c r="H171" s="77">
        <v>0</v>
      </c>
      <c r="I171" s="77">
        <v>0</v>
      </c>
      <c r="J171" s="77">
        <v>0</v>
      </c>
      <c r="K171" s="77">
        <v>0</v>
      </c>
      <c r="L171" s="77">
        <v>0</v>
      </c>
      <c r="M171" s="77">
        <v>0</v>
      </c>
      <c r="N171" s="77">
        <v>0</v>
      </c>
      <c r="O171" s="77">
        <v>0</v>
      </c>
      <c r="P171" s="5" t="s">
        <v>316</v>
      </c>
      <c r="Q171" s="2">
        <v>100</v>
      </c>
      <c r="R171" s="2">
        <v>100</v>
      </c>
      <c r="S171" s="2">
        <f t="shared" si="61"/>
        <v>100</v>
      </c>
    </row>
    <row r="172" spans="1:19" ht="161.25" customHeight="1">
      <c r="A172" s="7" t="s">
        <v>158</v>
      </c>
      <c r="B172" s="12" t="s">
        <v>194</v>
      </c>
      <c r="C172" s="6" t="s">
        <v>543</v>
      </c>
      <c r="D172" s="77">
        <f t="shared" si="64"/>
        <v>0</v>
      </c>
      <c r="E172" s="77">
        <f t="shared" si="64"/>
        <v>0</v>
      </c>
      <c r="F172" s="77">
        <v>0</v>
      </c>
      <c r="G172" s="77">
        <v>0</v>
      </c>
      <c r="H172" s="77">
        <v>0</v>
      </c>
      <c r="I172" s="77">
        <v>0</v>
      </c>
      <c r="J172" s="77">
        <v>0</v>
      </c>
      <c r="K172" s="77">
        <v>0</v>
      </c>
      <c r="L172" s="77">
        <v>0</v>
      </c>
      <c r="M172" s="77">
        <v>0</v>
      </c>
      <c r="N172" s="77">
        <v>0</v>
      </c>
      <c r="O172" s="77">
        <v>0</v>
      </c>
      <c r="P172" s="5" t="s">
        <v>317</v>
      </c>
      <c r="Q172" s="85" t="s">
        <v>420</v>
      </c>
      <c r="R172" s="85" t="s">
        <v>420</v>
      </c>
      <c r="S172" s="2">
        <v>100</v>
      </c>
    </row>
    <row r="173" spans="1:19" s="25" customFormat="1" ht="87" customHeight="1">
      <c r="A173" s="22" t="s">
        <v>85</v>
      </c>
      <c r="B173" s="13" t="s">
        <v>168</v>
      </c>
      <c r="C173" s="34" t="s">
        <v>543</v>
      </c>
      <c r="D173" s="23">
        <f>D174+D175+D176+D177+D178</f>
        <v>64250.3</v>
      </c>
      <c r="E173" s="23">
        <f>E174+E175+E176+E177+E178</f>
        <v>64250.3</v>
      </c>
      <c r="F173" s="23">
        <f>F174+F175+F176+F177+F178</f>
        <v>0</v>
      </c>
      <c r="G173" s="23">
        <f t="shared" ref="G173:M173" si="65">G174+G175+G176+G177+G178</f>
        <v>0</v>
      </c>
      <c r="H173" s="23">
        <f t="shared" si="65"/>
        <v>40178</v>
      </c>
      <c r="I173" s="23">
        <f t="shared" si="65"/>
        <v>40178</v>
      </c>
      <c r="J173" s="23">
        <f t="shared" si="65"/>
        <v>24072.3</v>
      </c>
      <c r="K173" s="23">
        <f t="shared" si="65"/>
        <v>24072.3</v>
      </c>
      <c r="L173" s="23">
        <f t="shared" si="65"/>
        <v>0</v>
      </c>
      <c r="M173" s="23">
        <f t="shared" si="65"/>
        <v>0</v>
      </c>
      <c r="N173" s="23">
        <v>100</v>
      </c>
      <c r="O173" s="23">
        <f>E173/D173*100</f>
        <v>100</v>
      </c>
      <c r="P173" s="10" t="s">
        <v>284</v>
      </c>
      <c r="Q173" s="103" t="s">
        <v>447</v>
      </c>
      <c r="R173" s="103" t="s">
        <v>447</v>
      </c>
      <c r="S173" s="24">
        <v>100</v>
      </c>
    </row>
    <row r="174" spans="1:19" ht="78.75" customHeight="1">
      <c r="A174" s="7" t="s">
        <v>159</v>
      </c>
      <c r="B174" s="12" t="s">
        <v>380</v>
      </c>
      <c r="C174" s="6" t="s">
        <v>543</v>
      </c>
      <c r="D174" s="77">
        <f t="shared" ref="D174:E178" si="66">F174+H174+J174+L174</f>
        <v>0</v>
      </c>
      <c r="E174" s="77">
        <f t="shared" si="66"/>
        <v>0</v>
      </c>
      <c r="F174" s="77">
        <v>0</v>
      </c>
      <c r="G174" s="77">
        <v>0</v>
      </c>
      <c r="H174" s="77">
        <v>0</v>
      </c>
      <c r="I174" s="77">
        <v>0</v>
      </c>
      <c r="J174" s="77">
        <v>0</v>
      </c>
      <c r="K174" s="77">
        <v>0</v>
      </c>
      <c r="L174" s="77">
        <v>0</v>
      </c>
      <c r="M174" s="77">
        <v>0</v>
      </c>
      <c r="N174" s="77">
        <v>0</v>
      </c>
      <c r="O174" s="77">
        <v>0</v>
      </c>
      <c r="P174" s="5" t="s">
        <v>284</v>
      </c>
      <c r="Q174" s="102" t="s">
        <v>447</v>
      </c>
      <c r="R174" s="102" t="s">
        <v>447</v>
      </c>
      <c r="S174" s="2">
        <v>100</v>
      </c>
    </row>
    <row r="175" spans="1:19" ht="98.25" customHeight="1">
      <c r="A175" s="7" t="s">
        <v>160</v>
      </c>
      <c r="B175" s="12" t="s">
        <v>48</v>
      </c>
      <c r="C175" s="6" t="s">
        <v>543</v>
      </c>
      <c r="D175" s="77">
        <f t="shared" si="66"/>
        <v>19607</v>
      </c>
      <c r="E175" s="77">
        <f t="shared" si="66"/>
        <v>19607</v>
      </c>
      <c r="F175" s="77">
        <v>0</v>
      </c>
      <c r="G175" s="77">
        <v>0</v>
      </c>
      <c r="H175" s="77">
        <v>8907</v>
      </c>
      <c r="I175" s="77">
        <v>8907</v>
      </c>
      <c r="J175" s="77">
        <v>10700</v>
      </c>
      <c r="K175" s="77">
        <v>10700</v>
      </c>
      <c r="L175" s="77">
        <v>0</v>
      </c>
      <c r="M175" s="77">
        <v>0</v>
      </c>
      <c r="N175" s="77">
        <v>100</v>
      </c>
      <c r="O175" s="77">
        <f>E175/D175*100</f>
        <v>100</v>
      </c>
      <c r="P175" s="12" t="s">
        <v>285</v>
      </c>
      <c r="Q175" s="104" t="s">
        <v>558</v>
      </c>
      <c r="R175" s="14">
        <v>1.4</v>
      </c>
      <c r="S175" s="2">
        <v>100</v>
      </c>
    </row>
    <row r="176" spans="1:19" ht="183.75" customHeight="1">
      <c r="A176" s="7" t="s">
        <v>129</v>
      </c>
      <c r="B176" s="12" t="s">
        <v>49</v>
      </c>
      <c r="C176" s="6" t="s">
        <v>543</v>
      </c>
      <c r="D176" s="77">
        <f t="shared" si="66"/>
        <v>43443.3</v>
      </c>
      <c r="E176" s="77">
        <f t="shared" si="66"/>
        <v>43443.3</v>
      </c>
      <c r="F176" s="77">
        <v>0</v>
      </c>
      <c r="G176" s="77">
        <v>0</v>
      </c>
      <c r="H176" s="77">
        <v>31271</v>
      </c>
      <c r="I176" s="77">
        <v>31271</v>
      </c>
      <c r="J176" s="77">
        <v>12172.3</v>
      </c>
      <c r="K176" s="77">
        <v>12172.3</v>
      </c>
      <c r="L176" s="77">
        <v>0</v>
      </c>
      <c r="M176" s="77">
        <v>0</v>
      </c>
      <c r="N176" s="77">
        <v>100</v>
      </c>
      <c r="O176" s="77">
        <f>E176/D176*100</f>
        <v>100</v>
      </c>
      <c r="P176" s="12" t="s">
        <v>286</v>
      </c>
      <c r="Q176" s="2">
        <v>100</v>
      </c>
      <c r="R176" s="2">
        <v>100</v>
      </c>
      <c r="S176" s="2">
        <f t="shared" si="61"/>
        <v>100</v>
      </c>
    </row>
    <row r="177" spans="1:19" ht="235.5" customHeight="1">
      <c r="A177" s="7" t="s">
        <v>130</v>
      </c>
      <c r="B177" s="12" t="s">
        <v>50</v>
      </c>
      <c r="C177" s="6" t="s">
        <v>543</v>
      </c>
      <c r="D177" s="77">
        <f t="shared" si="66"/>
        <v>1200</v>
      </c>
      <c r="E177" s="77">
        <f t="shared" si="66"/>
        <v>1200</v>
      </c>
      <c r="F177" s="77">
        <v>0</v>
      </c>
      <c r="G177" s="77">
        <v>0</v>
      </c>
      <c r="H177" s="77">
        <v>0</v>
      </c>
      <c r="I177" s="77">
        <v>0</v>
      </c>
      <c r="J177" s="77">
        <v>1200</v>
      </c>
      <c r="K177" s="77">
        <v>1200</v>
      </c>
      <c r="L177" s="77">
        <v>0</v>
      </c>
      <c r="M177" s="77">
        <v>0</v>
      </c>
      <c r="N177" s="77">
        <v>0</v>
      </c>
      <c r="O177" s="77">
        <v>0</v>
      </c>
      <c r="P177" s="16" t="s">
        <v>318</v>
      </c>
      <c r="Q177" s="2">
        <v>100</v>
      </c>
      <c r="R177" s="2">
        <v>100</v>
      </c>
      <c r="S177" s="2">
        <f t="shared" si="61"/>
        <v>100</v>
      </c>
    </row>
    <row r="178" spans="1:19" ht="80.25" customHeight="1">
      <c r="A178" s="7" t="s">
        <v>131</v>
      </c>
      <c r="B178" s="12" t="s">
        <v>51</v>
      </c>
      <c r="C178" s="6" t="s">
        <v>543</v>
      </c>
      <c r="D178" s="77">
        <f t="shared" si="66"/>
        <v>0</v>
      </c>
      <c r="E178" s="77">
        <f t="shared" si="66"/>
        <v>0</v>
      </c>
      <c r="F178" s="77">
        <v>0</v>
      </c>
      <c r="G178" s="77">
        <v>0</v>
      </c>
      <c r="H178" s="77">
        <v>0</v>
      </c>
      <c r="I178" s="77">
        <v>0</v>
      </c>
      <c r="J178" s="77">
        <v>0</v>
      </c>
      <c r="K178" s="77">
        <v>0</v>
      </c>
      <c r="L178" s="77">
        <v>0</v>
      </c>
      <c r="M178" s="77">
        <v>0</v>
      </c>
      <c r="N178" s="77">
        <v>0</v>
      </c>
      <c r="O178" s="77">
        <v>0</v>
      </c>
      <c r="P178" s="12" t="s">
        <v>287</v>
      </c>
      <c r="Q178" s="4" t="s">
        <v>559</v>
      </c>
      <c r="R178" s="2">
        <v>19</v>
      </c>
      <c r="S178" s="2">
        <v>100</v>
      </c>
    </row>
    <row r="179" spans="1:19" ht="66" customHeight="1">
      <c r="A179" s="7" t="s">
        <v>86</v>
      </c>
      <c r="B179" s="12" t="s">
        <v>20</v>
      </c>
      <c r="C179" s="6" t="s">
        <v>543</v>
      </c>
      <c r="D179" s="77">
        <f>D180</f>
        <v>9511.1</v>
      </c>
      <c r="E179" s="77">
        <f t="shared" ref="E179:O179" si="67">E180</f>
        <v>9508.9</v>
      </c>
      <c r="F179" s="77">
        <f t="shared" si="67"/>
        <v>0</v>
      </c>
      <c r="G179" s="77">
        <f t="shared" si="67"/>
        <v>0</v>
      </c>
      <c r="H179" s="77">
        <f t="shared" si="67"/>
        <v>0</v>
      </c>
      <c r="I179" s="77">
        <f t="shared" si="67"/>
        <v>0</v>
      </c>
      <c r="J179" s="77">
        <f t="shared" si="67"/>
        <v>9511.1</v>
      </c>
      <c r="K179" s="77">
        <f t="shared" si="67"/>
        <v>9508.9</v>
      </c>
      <c r="L179" s="77">
        <f t="shared" si="67"/>
        <v>0</v>
      </c>
      <c r="M179" s="77">
        <f t="shared" si="67"/>
        <v>0</v>
      </c>
      <c r="N179" s="77">
        <f t="shared" si="67"/>
        <v>100</v>
      </c>
      <c r="O179" s="77">
        <f t="shared" si="67"/>
        <v>99.976869131856446</v>
      </c>
      <c r="P179" s="12" t="s">
        <v>251</v>
      </c>
      <c r="Q179" s="4" t="s">
        <v>560</v>
      </c>
      <c r="R179" s="2">
        <v>99.9</v>
      </c>
      <c r="S179" s="2">
        <v>100</v>
      </c>
    </row>
    <row r="180" spans="1:19" ht="66" customHeight="1">
      <c r="A180" s="7" t="s">
        <v>161</v>
      </c>
      <c r="B180" s="12" t="s">
        <v>52</v>
      </c>
      <c r="C180" s="6" t="s">
        <v>543</v>
      </c>
      <c r="D180" s="77">
        <f>F180+H180+J180+L180</f>
        <v>9511.1</v>
      </c>
      <c r="E180" s="77">
        <f>G180+I180+K180+M180</f>
        <v>9508.9</v>
      </c>
      <c r="F180" s="77">
        <v>0</v>
      </c>
      <c r="G180" s="77">
        <v>0</v>
      </c>
      <c r="H180" s="77">
        <v>0</v>
      </c>
      <c r="I180" s="77">
        <v>0</v>
      </c>
      <c r="J180" s="77">
        <v>9511.1</v>
      </c>
      <c r="K180" s="77">
        <v>9508.9</v>
      </c>
      <c r="L180" s="77">
        <v>0</v>
      </c>
      <c r="M180" s="77">
        <v>0</v>
      </c>
      <c r="N180" s="77">
        <v>100</v>
      </c>
      <c r="O180" s="77">
        <f>E180/D180*100</f>
        <v>99.976869131856446</v>
      </c>
      <c r="P180" s="12" t="s">
        <v>251</v>
      </c>
      <c r="Q180" s="4" t="s">
        <v>561</v>
      </c>
      <c r="R180" s="2">
        <v>99.9</v>
      </c>
      <c r="S180" s="2">
        <v>100</v>
      </c>
    </row>
    <row r="181" spans="1:19" ht="101.25" customHeight="1">
      <c r="A181" s="64" t="s">
        <v>328</v>
      </c>
      <c r="B181" s="11" t="s">
        <v>329</v>
      </c>
      <c r="C181" s="44" t="s">
        <v>330</v>
      </c>
      <c r="D181" s="45">
        <f t="shared" ref="D181:M181" si="68">D182+D192</f>
        <v>27763.9</v>
      </c>
      <c r="E181" s="45">
        <f t="shared" si="68"/>
        <v>26880.73</v>
      </c>
      <c r="F181" s="45">
        <f t="shared" si="68"/>
        <v>843.8</v>
      </c>
      <c r="G181" s="45">
        <f t="shared" si="68"/>
        <v>290.87</v>
      </c>
      <c r="H181" s="45">
        <f t="shared" si="68"/>
        <v>27763.9</v>
      </c>
      <c r="I181" s="45">
        <f t="shared" si="68"/>
        <v>26488.050000000003</v>
      </c>
      <c r="J181" s="45">
        <f t="shared" si="68"/>
        <v>100</v>
      </c>
      <c r="K181" s="45">
        <f t="shared" si="68"/>
        <v>101.81</v>
      </c>
      <c r="L181" s="45">
        <f t="shared" si="68"/>
        <v>0</v>
      </c>
      <c r="M181" s="45">
        <f t="shared" si="68"/>
        <v>0</v>
      </c>
      <c r="N181" s="45">
        <v>100</v>
      </c>
      <c r="O181" s="45">
        <f>E181/D181*100</f>
        <v>96.818998771786383</v>
      </c>
      <c r="P181" s="20" t="s">
        <v>421</v>
      </c>
      <c r="Q181" s="105">
        <v>11</v>
      </c>
      <c r="R181" s="47">
        <v>2</v>
      </c>
      <c r="S181" s="47">
        <f>R181/Q181%</f>
        <v>18.181818181818183</v>
      </c>
    </row>
    <row r="182" spans="1:19" s="25" customFormat="1" ht="148.5" customHeight="1">
      <c r="A182" s="22" t="s">
        <v>331</v>
      </c>
      <c r="B182" s="13" t="s">
        <v>345</v>
      </c>
      <c r="C182" s="34" t="s">
        <v>330</v>
      </c>
      <c r="D182" s="23">
        <v>27763.9</v>
      </c>
      <c r="E182" s="23">
        <f t="shared" ref="E182:M182" si="69">E183+E184+E185+E186+E187+E188+E189+E190+E191</f>
        <v>26865.23</v>
      </c>
      <c r="F182" s="23">
        <f t="shared" si="69"/>
        <v>843.8</v>
      </c>
      <c r="G182" s="23">
        <f t="shared" si="69"/>
        <v>290.87</v>
      </c>
      <c r="H182" s="23">
        <v>27763.9</v>
      </c>
      <c r="I182" s="23">
        <f>I183+I184+I185+I186+I187+I188+I189+I190+I191</f>
        <v>26488.050000000003</v>
      </c>
      <c r="J182" s="23">
        <f t="shared" si="69"/>
        <v>100</v>
      </c>
      <c r="K182" s="23">
        <f t="shared" si="69"/>
        <v>86.31</v>
      </c>
      <c r="L182" s="23">
        <f t="shared" si="69"/>
        <v>0</v>
      </c>
      <c r="M182" s="23">
        <f t="shared" si="69"/>
        <v>0</v>
      </c>
      <c r="N182" s="23">
        <v>100</v>
      </c>
      <c r="O182" s="23">
        <f t="shared" ref="O182:O191" si="70">E182/D182*100</f>
        <v>96.763170880171728</v>
      </c>
      <c r="P182" s="13" t="s">
        <v>422</v>
      </c>
      <c r="Q182" s="24">
        <v>97.9</v>
      </c>
      <c r="R182" s="24">
        <v>98.9</v>
      </c>
      <c r="S182" s="24">
        <f t="shared" si="61"/>
        <v>101.02145045965271</v>
      </c>
    </row>
    <row r="183" spans="1:19" ht="75" customHeight="1">
      <c r="A183" s="7" t="s">
        <v>332</v>
      </c>
      <c r="B183" s="12" t="s">
        <v>340</v>
      </c>
      <c r="C183" s="6" t="s">
        <v>330</v>
      </c>
      <c r="D183" s="77">
        <f t="shared" ref="D183:D191" si="71">F183+H183+J183+L183</f>
        <v>843.8</v>
      </c>
      <c r="E183" s="77">
        <f t="shared" ref="E183:E191" si="72">G183+I183+K183</f>
        <v>290.87</v>
      </c>
      <c r="F183" s="77">
        <v>843.8</v>
      </c>
      <c r="G183" s="77">
        <v>290.87</v>
      </c>
      <c r="H183" s="77">
        <v>0</v>
      </c>
      <c r="I183" s="77">
        <v>0</v>
      </c>
      <c r="J183" s="77">
        <v>0</v>
      </c>
      <c r="K183" s="77">
        <v>0</v>
      </c>
      <c r="L183" s="77">
        <v>0</v>
      </c>
      <c r="M183" s="77">
        <v>0</v>
      </c>
      <c r="N183" s="77">
        <v>100</v>
      </c>
      <c r="O183" s="77">
        <f t="shared" si="70"/>
        <v>34.471438729556766</v>
      </c>
      <c r="P183" s="12" t="s">
        <v>423</v>
      </c>
      <c r="Q183" s="62">
        <v>10</v>
      </c>
      <c r="R183" s="62">
        <v>10</v>
      </c>
      <c r="S183" s="2">
        <f t="shared" si="61"/>
        <v>100</v>
      </c>
    </row>
    <row r="184" spans="1:19" ht="53.25" customHeight="1">
      <c r="A184" s="7" t="s">
        <v>333</v>
      </c>
      <c r="B184" s="12" t="s">
        <v>381</v>
      </c>
      <c r="C184" s="6" t="s">
        <v>330</v>
      </c>
      <c r="D184" s="77">
        <f t="shared" si="71"/>
        <v>6313</v>
      </c>
      <c r="E184" s="77">
        <f t="shared" si="72"/>
        <v>7352.37</v>
      </c>
      <c r="F184" s="77">
        <v>0</v>
      </c>
      <c r="G184" s="77">
        <v>0</v>
      </c>
      <c r="H184" s="77">
        <v>6313</v>
      </c>
      <c r="I184" s="77">
        <v>7352.37</v>
      </c>
      <c r="J184" s="77">
        <v>0</v>
      </c>
      <c r="K184" s="77">
        <v>0</v>
      </c>
      <c r="L184" s="77">
        <v>0</v>
      </c>
      <c r="M184" s="77">
        <v>0</v>
      </c>
      <c r="N184" s="77">
        <v>100</v>
      </c>
      <c r="O184" s="77">
        <f t="shared" si="70"/>
        <v>116.4639632504356</v>
      </c>
      <c r="P184" s="12" t="s">
        <v>424</v>
      </c>
      <c r="Q184" s="62">
        <v>64</v>
      </c>
      <c r="R184" s="62">
        <v>69</v>
      </c>
      <c r="S184" s="2">
        <f t="shared" si="61"/>
        <v>107.8125</v>
      </c>
    </row>
    <row r="185" spans="1:19" ht="51.75" customHeight="1">
      <c r="A185" s="7" t="s">
        <v>334</v>
      </c>
      <c r="B185" s="12" t="s">
        <v>341</v>
      </c>
      <c r="C185" s="6" t="s">
        <v>330</v>
      </c>
      <c r="D185" s="77">
        <f t="shared" si="71"/>
        <v>7520</v>
      </c>
      <c r="E185" s="77">
        <f t="shared" si="72"/>
        <v>8913.19</v>
      </c>
      <c r="F185" s="77">
        <v>0</v>
      </c>
      <c r="G185" s="77">
        <v>0</v>
      </c>
      <c r="H185" s="77">
        <v>7520</v>
      </c>
      <c r="I185" s="77">
        <v>8913.19</v>
      </c>
      <c r="J185" s="77">
        <v>0</v>
      </c>
      <c r="K185" s="77">
        <v>0</v>
      </c>
      <c r="L185" s="77">
        <v>0</v>
      </c>
      <c r="M185" s="77">
        <v>0</v>
      </c>
      <c r="N185" s="77">
        <v>100</v>
      </c>
      <c r="O185" s="77">
        <f t="shared" si="70"/>
        <v>118.52646276595746</v>
      </c>
      <c r="P185" s="12" t="s">
        <v>425</v>
      </c>
      <c r="Q185" s="62">
        <v>87</v>
      </c>
      <c r="R185" s="62">
        <v>84</v>
      </c>
      <c r="S185" s="2">
        <f t="shared" si="61"/>
        <v>96.551724137931032</v>
      </c>
    </row>
    <row r="186" spans="1:19" ht="49.5" customHeight="1">
      <c r="A186" s="7" t="s">
        <v>335</v>
      </c>
      <c r="B186" s="12" t="s">
        <v>336</v>
      </c>
      <c r="C186" s="6" t="s">
        <v>330</v>
      </c>
      <c r="D186" s="77">
        <f t="shared" si="71"/>
        <v>10777</v>
      </c>
      <c r="E186" s="77">
        <f t="shared" si="72"/>
        <v>8040.49</v>
      </c>
      <c r="F186" s="77">
        <v>0</v>
      </c>
      <c r="G186" s="77">
        <v>0</v>
      </c>
      <c r="H186" s="77">
        <v>10777</v>
      </c>
      <c r="I186" s="77">
        <v>8040.49</v>
      </c>
      <c r="J186" s="77">
        <v>0</v>
      </c>
      <c r="K186" s="77">
        <v>0</v>
      </c>
      <c r="L186" s="77">
        <v>0</v>
      </c>
      <c r="M186" s="77">
        <v>0</v>
      </c>
      <c r="N186" s="77">
        <v>100</v>
      </c>
      <c r="O186" s="77">
        <f t="shared" si="70"/>
        <v>74.607868609074885</v>
      </c>
      <c r="P186" s="12" t="s">
        <v>424</v>
      </c>
      <c r="Q186" s="62">
        <v>64</v>
      </c>
      <c r="R186" s="62">
        <v>69</v>
      </c>
      <c r="S186" s="2">
        <f t="shared" si="61"/>
        <v>107.8125</v>
      </c>
    </row>
    <row r="187" spans="1:19" ht="75.75" customHeight="1">
      <c r="A187" s="7" t="s">
        <v>337</v>
      </c>
      <c r="B187" s="12" t="s">
        <v>338</v>
      </c>
      <c r="C187" s="6" t="s">
        <v>330</v>
      </c>
      <c r="D187" s="77">
        <f t="shared" si="71"/>
        <v>0</v>
      </c>
      <c r="E187" s="77">
        <f t="shared" si="72"/>
        <v>0</v>
      </c>
      <c r="F187" s="77">
        <v>0</v>
      </c>
      <c r="G187" s="77">
        <v>0</v>
      </c>
      <c r="H187" s="77">
        <v>0</v>
      </c>
      <c r="I187" s="77">
        <v>0</v>
      </c>
      <c r="J187" s="77">
        <v>0</v>
      </c>
      <c r="K187" s="77">
        <v>0</v>
      </c>
      <c r="L187" s="77">
        <v>0</v>
      </c>
      <c r="M187" s="77">
        <v>0</v>
      </c>
      <c r="N187" s="77">
        <v>0</v>
      </c>
      <c r="O187" s="77">
        <v>0</v>
      </c>
      <c r="P187" s="12" t="s">
        <v>426</v>
      </c>
      <c r="Q187" s="62">
        <v>0</v>
      </c>
      <c r="R187" s="2">
        <v>0</v>
      </c>
      <c r="S187" s="2">
        <v>0</v>
      </c>
    </row>
    <row r="188" spans="1:19" ht="109.5" customHeight="1">
      <c r="A188" s="7" t="s">
        <v>339</v>
      </c>
      <c r="B188" s="12" t="s">
        <v>346</v>
      </c>
      <c r="C188" s="6" t="s">
        <v>330</v>
      </c>
      <c r="D188" s="77">
        <f t="shared" si="71"/>
        <v>0</v>
      </c>
      <c r="E188" s="77">
        <f t="shared" si="72"/>
        <v>0</v>
      </c>
      <c r="F188" s="77">
        <v>0</v>
      </c>
      <c r="G188" s="77">
        <v>0</v>
      </c>
      <c r="H188" s="77">
        <v>0</v>
      </c>
      <c r="I188" s="77">
        <v>0</v>
      </c>
      <c r="J188" s="77">
        <v>0</v>
      </c>
      <c r="K188" s="77">
        <v>0</v>
      </c>
      <c r="L188" s="77">
        <v>0</v>
      </c>
      <c r="M188" s="77">
        <v>0</v>
      </c>
      <c r="N188" s="77">
        <v>0</v>
      </c>
      <c r="O188" s="77">
        <v>0</v>
      </c>
      <c r="P188" s="12" t="s">
        <v>427</v>
      </c>
      <c r="Q188" s="2">
        <v>0</v>
      </c>
      <c r="R188" s="2">
        <v>0</v>
      </c>
      <c r="S188" s="2">
        <v>0</v>
      </c>
    </row>
    <row r="189" spans="1:19" ht="51.75" customHeight="1">
      <c r="A189" s="7" t="s">
        <v>347</v>
      </c>
      <c r="B189" s="12" t="s">
        <v>348</v>
      </c>
      <c r="C189" s="6" t="s">
        <v>330</v>
      </c>
      <c r="D189" s="77">
        <f t="shared" si="71"/>
        <v>1780</v>
      </c>
      <c r="E189" s="77">
        <f t="shared" si="72"/>
        <v>1780</v>
      </c>
      <c r="F189" s="77">
        <v>0</v>
      </c>
      <c r="G189" s="77">
        <v>0</v>
      </c>
      <c r="H189" s="77">
        <v>1780</v>
      </c>
      <c r="I189" s="77">
        <v>1780</v>
      </c>
      <c r="J189" s="77">
        <v>0</v>
      </c>
      <c r="K189" s="77">
        <v>0</v>
      </c>
      <c r="L189" s="77">
        <v>0</v>
      </c>
      <c r="M189" s="77">
        <v>0</v>
      </c>
      <c r="N189" s="77">
        <v>100</v>
      </c>
      <c r="O189" s="77">
        <f t="shared" si="70"/>
        <v>100</v>
      </c>
      <c r="P189" s="12" t="s">
        <v>428</v>
      </c>
      <c r="Q189" s="62">
        <v>4</v>
      </c>
      <c r="R189" s="62">
        <v>4</v>
      </c>
      <c r="S189" s="2">
        <f t="shared" si="61"/>
        <v>100</v>
      </c>
    </row>
    <row r="190" spans="1:19" ht="121.5" customHeight="1">
      <c r="A190" s="7" t="s">
        <v>349</v>
      </c>
      <c r="B190" s="12" t="s">
        <v>350</v>
      </c>
      <c r="C190" s="6" t="s">
        <v>330</v>
      </c>
      <c r="D190" s="77">
        <f t="shared" si="71"/>
        <v>402</v>
      </c>
      <c r="E190" s="77">
        <f t="shared" si="72"/>
        <v>402</v>
      </c>
      <c r="F190" s="77">
        <v>0</v>
      </c>
      <c r="G190" s="77">
        <v>0</v>
      </c>
      <c r="H190" s="77">
        <v>402</v>
      </c>
      <c r="I190" s="77">
        <v>402</v>
      </c>
      <c r="J190" s="77">
        <v>0</v>
      </c>
      <c r="K190" s="77">
        <v>0</v>
      </c>
      <c r="L190" s="77">
        <v>0</v>
      </c>
      <c r="M190" s="77">
        <v>0</v>
      </c>
      <c r="N190" s="77">
        <v>100</v>
      </c>
      <c r="O190" s="77">
        <f t="shared" si="70"/>
        <v>100</v>
      </c>
      <c r="P190" s="12" t="s">
        <v>429</v>
      </c>
      <c r="Q190" s="2">
        <v>24</v>
      </c>
      <c r="R190" s="2">
        <v>60</v>
      </c>
      <c r="S190" s="2">
        <f t="shared" si="61"/>
        <v>250</v>
      </c>
    </row>
    <row r="191" spans="1:19" ht="78.75" customHeight="1">
      <c r="A191" s="7" t="s">
        <v>351</v>
      </c>
      <c r="B191" s="12" t="s">
        <v>352</v>
      </c>
      <c r="C191" s="6" t="s">
        <v>330</v>
      </c>
      <c r="D191" s="77">
        <f t="shared" si="71"/>
        <v>100</v>
      </c>
      <c r="E191" s="77">
        <f t="shared" si="72"/>
        <v>86.31</v>
      </c>
      <c r="F191" s="77">
        <v>0</v>
      </c>
      <c r="G191" s="77">
        <v>0</v>
      </c>
      <c r="H191" s="77">
        <v>0</v>
      </c>
      <c r="I191" s="77">
        <v>0</v>
      </c>
      <c r="J191" s="77">
        <v>100</v>
      </c>
      <c r="K191" s="77">
        <v>86.31</v>
      </c>
      <c r="L191" s="77">
        <v>0</v>
      </c>
      <c r="M191" s="77">
        <v>0</v>
      </c>
      <c r="N191" s="77">
        <v>100</v>
      </c>
      <c r="O191" s="77">
        <f t="shared" si="70"/>
        <v>86.31</v>
      </c>
      <c r="P191" s="12" t="s">
        <v>430</v>
      </c>
      <c r="Q191" s="62">
        <v>3</v>
      </c>
      <c r="R191" s="62">
        <v>3</v>
      </c>
      <c r="S191" s="2">
        <f t="shared" si="61"/>
        <v>100</v>
      </c>
    </row>
    <row r="192" spans="1:19" s="25" customFormat="1" ht="125.25" customHeight="1">
      <c r="A192" s="56" t="s">
        <v>342</v>
      </c>
      <c r="B192" s="13" t="s">
        <v>353</v>
      </c>
      <c r="C192" s="34" t="s">
        <v>330</v>
      </c>
      <c r="D192" s="23">
        <v>0</v>
      </c>
      <c r="E192" s="23">
        <f t="shared" ref="E192:L192" si="73">E193+E194+E195+E196</f>
        <v>15.5</v>
      </c>
      <c r="F192" s="23">
        <f t="shared" si="73"/>
        <v>0</v>
      </c>
      <c r="G192" s="23">
        <f t="shared" si="73"/>
        <v>0</v>
      </c>
      <c r="H192" s="23">
        <f t="shared" si="73"/>
        <v>0</v>
      </c>
      <c r="I192" s="23">
        <f t="shared" si="73"/>
        <v>0</v>
      </c>
      <c r="J192" s="23">
        <v>0</v>
      </c>
      <c r="K192" s="23">
        <f t="shared" si="73"/>
        <v>15.5</v>
      </c>
      <c r="L192" s="23">
        <f t="shared" si="73"/>
        <v>0</v>
      </c>
      <c r="M192" s="23">
        <f>M193+M194+M195+M196</f>
        <v>0</v>
      </c>
      <c r="N192" s="52">
        <v>0</v>
      </c>
      <c r="O192" s="52">
        <v>0</v>
      </c>
      <c r="P192" s="10" t="s">
        <v>429</v>
      </c>
      <c r="Q192" s="97">
        <v>60</v>
      </c>
      <c r="R192" s="97">
        <v>60</v>
      </c>
      <c r="S192" s="24">
        <f t="shared" si="61"/>
        <v>100</v>
      </c>
    </row>
    <row r="193" spans="1:19" ht="95.25" customHeight="1">
      <c r="A193" s="49" t="s">
        <v>343</v>
      </c>
      <c r="B193" s="12" t="s">
        <v>382</v>
      </c>
      <c r="C193" s="6" t="s">
        <v>330</v>
      </c>
      <c r="D193" s="77">
        <f t="shared" ref="D193:E196" si="74">F193+H193+J193+L193</f>
        <v>0</v>
      </c>
      <c r="E193" s="77">
        <f t="shared" si="74"/>
        <v>15.5</v>
      </c>
      <c r="F193" s="3">
        <v>0</v>
      </c>
      <c r="G193" s="3">
        <v>0</v>
      </c>
      <c r="H193" s="3">
        <v>0</v>
      </c>
      <c r="I193" s="3">
        <v>0</v>
      </c>
      <c r="J193" s="3">
        <v>0</v>
      </c>
      <c r="K193" s="3">
        <v>15.5</v>
      </c>
      <c r="L193" s="3">
        <v>0</v>
      </c>
      <c r="M193" s="3">
        <v>0</v>
      </c>
      <c r="N193" s="3">
        <v>0</v>
      </c>
      <c r="O193" s="3">
        <v>0</v>
      </c>
      <c r="P193" s="5" t="s">
        <v>431</v>
      </c>
      <c r="Q193" s="84">
        <v>125</v>
      </c>
      <c r="R193" s="84">
        <v>125</v>
      </c>
      <c r="S193" s="2">
        <f t="shared" si="61"/>
        <v>100</v>
      </c>
    </row>
    <row r="194" spans="1:19" ht="174.75" customHeight="1">
      <c r="A194" s="49" t="s">
        <v>344</v>
      </c>
      <c r="B194" s="12" t="s">
        <v>354</v>
      </c>
      <c r="C194" s="6" t="s">
        <v>330</v>
      </c>
      <c r="D194" s="77">
        <f t="shared" si="74"/>
        <v>0</v>
      </c>
      <c r="E194" s="77">
        <f t="shared" si="74"/>
        <v>0</v>
      </c>
      <c r="F194" s="3">
        <v>0</v>
      </c>
      <c r="G194" s="3">
        <v>0</v>
      </c>
      <c r="H194" s="3">
        <v>0</v>
      </c>
      <c r="I194" s="3">
        <v>0</v>
      </c>
      <c r="J194" s="3">
        <v>0</v>
      </c>
      <c r="K194" s="3">
        <v>0</v>
      </c>
      <c r="L194" s="3">
        <v>0</v>
      </c>
      <c r="M194" s="3">
        <v>0</v>
      </c>
      <c r="N194" s="3">
        <v>0</v>
      </c>
      <c r="O194" s="3">
        <v>0</v>
      </c>
      <c r="P194" s="5" t="s">
        <v>432</v>
      </c>
      <c r="Q194" s="84">
        <v>4</v>
      </c>
      <c r="R194" s="84">
        <v>4</v>
      </c>
      <c r="S194" s="2">
        <f t="shared" si="61"/>
        <v>100</v>
      </c>
    </row>
    <row r="195" spans="1:19" ht="109.5" customHeight="1">
      <c r="A195" s="49" t="s">
        <v>355</v>
      </c>
      <c r="B195" s="12" t="s">
        <v>383</v>
      </c>
      <c r="C195" s="6" t="s">
        <v>330</v>
      </c>
      <c r="D195" s="77">
        <f t="shared" si="74"/>
        <v>3</v>
      </c>
      <c r="E195" s="77">
        <f t="shared" si="74"/>
        <v>0</v>
      </c>
      <c r="F195" s="3">
        <v>0</v>
      </c>
      <c r="G195" s="3">
        <v>0</v>
      </c>
      <c r="H195" s="3">
        <v>0</v>
      </c>
      <c r="I195" s="3">
        <v>0</v>
      </c>
      <c r="J195" s="3">
        <v>3</v>
      </c>
      <c r="K195" s="3">
        <v>0</v>
      </c>
      <c r="L195" s="3">
        <v>0</v>
      </c>
      <c r="M195" s="3">
        <v>0</v>
      </c>
      <c r="N195" s="3">
        <v>0</v>
      </c>
      <c r="O195" s="3">
        <v>0</v>
      </c>
      <c r="P195" s="5" t="s">
        <v>433</v>
      </c>
      <c r="Q195" s="84">
        <v>2</v>
      </c>
      <c r="R195" s="84">
        <v>2</v>
      </c>
      <c r="S195" s="2">
        <f t="shared" si="61"/>
        <v>100</v>
      </c>
    </row>
    <row r="196" spans="1:19" ht="196.5" customHeight="1">
      <c r="A196" s="49" t="s">
        <v>356</v>
      </c>
      <c r="B196" s="12" t="s">
        <v>357</v>
      </c>
      <c r="C196" s="6" t="s">
        <v>330</v>
      </c>
      <c r="D196" s="77">
        <f t="shared" si="74"/>
        <v>0</v>
      </c>
      <c r="E196" s="77">
        <f t="shared" si="74"/>
        <v>0</v>
      </c>
      <c r="F196" s="3">
        <v>0</v>
      </c>
      <c r="G196" s="3">
        <v>0</v>
      </c>
      <c r="H196" s="3">
        <v>0</v>
      </c>
      <c r="I196" s="3">
        <v>0</v>
      </c>
      <c r="J196" s="3">
        <v>0</v>
      </c>
      <c r="K196" s="3">
        <v>0</v>
      </c>
      <c r="L196" s="3">
        <v>0</v>
      </c>
      <c r="M196" s="3">
        <v>0</v>
      </c>
      <c r="N196" s="3">
        <v>0</v>
      </c>
      <c r="O196" s="3">
        <v>0</v>
      </c>
      <c r="P196" s="5" t="s">
        <v>434</v>
      </c>
      <c r="Q196" s="106">
        <v>30</v>
      </c>
      <c r="R196" s="84">
        <v>60</v>
      </c>
      <c r="S196" s="2">
        <f t="shared" si="61"/>
        <v>200</v>
      </c>
    </row>
    <row r="197" spans="1:19" ht="72" customHeight="1">
      <c r="A197" s="55" t="s">
        <v>384</v>
      </c>
      <c r="B197" s="11" t="s">
        <v>389</v>
      </c>
      <c r="C197" s="44" t="s">
        <v>330</v>
      </c>
      <c r="D197" s="45">
        <f>D198+D199</f>
        <v>24777.279999999999</v>
      </c>
      <c r="E197" s="45">
        <f>G197+I197+K197+M197</f>
        <v>24647.23</v>
      </c>
      <c r="F197" s="45">
        <f t="shared" ref="F197:L197" si="75">F198+F199</f>
        <v>0</v>
      </c>
      <c r="G197" s="45">
        <f t="shared" si="75"/>
        <v>0</v>
      </c>
      <c r="H197" s="45">
        <f t="shared" si="75"/>
        <v>0</v>
      </c>
      <c r="I197" s="45">
        <f t="shared" si="75"/>
        <v>0</v>
      </c>
      <c r="J197" s="45">
        <f>J198+J199</f>
        <v>24777.279999999999</v>
      </c>
      <c r="K197" s="45">
        <f t="shared" si="75"/>
        <v>24647.23</v>
      </c>
      <c r="L197" s="45">
        <f t="shared" si="75"/>
        <v>0</v>
      </c>
      <c r="M197" s="45">
        <f>M198+M199</f>
        <v>0</v>
      </c>
      <c r="N197" s="45">
        <v>100</v>
      </c>
      <c r="O197" s="45">
        <f>E197/D197*100</f>
        <v>99.475123984553591</v>
      </c>
      <c r="P197" s="20" t="s">
        <v>435</v>
      </c>
      <c r="Q197" s="107">
        <v>21230</v>
      </c>
      <c r="R197" s="47">
        <v>21180</v>
      </c>
      <c r="S197" s="47">
        <f t="shared" si="61"/>
        <v>99.764484220442768</v>
      </c>
    </row>
    <row r="198" spans="1:19" ht="87.75" customHeight="1">
      <c r="A198" s="7" t="s">
        <v>385</v>
      </c>
      <c r="B198" s="5" t="s">
        <v>445</v>
      </c>
      <c r="C198" s="6" t="s">
        <v>330</v>
      </c>
      <c r="D198" s="77">
        <f>F198+H198+J198+L198</f>
        <v>22929.19</v>
      </c>
      <c r="E198" s="77">
        <f>G198+I198+K198+M198</f>
        <v>22783.439999999999</v>
      </c>
      <c r="F198" s="77">
        <v>0</v>
      </c>
      <c r="G198" s="77">
        <v>0</v>
      </c>
      <c r="H198" s="77">
        <v>0</v>
      </c>
      <c r="I198" s="77">
        <v>0</v>
      </c>
      <c r="J198" s="77">
        <v>22929.19</v>
      </c>
      <c r="K198" s="77">
        <v>22783.439999999999</v>
      </c>
      <c r="L198" s="77">
        <v>0</v>
      </c>
      <c r="M198" s="77">
        <v>0</v>
      </c>
      <c r="N198" s="77">
        <v>100</v>
      </c>
      <c r="O198" s="77">
        <f>E198/D198*100</f>
        <v>99.364347366828042</v>
      </c>
      <c r="P198" s="5" t="s">
        <v>229</v>
      </c>
      <c r="Q198" s="2">
        <v>100</v>
      </c>
      <c r="R198" s="2">
        <v>100</v>
      </c>
      <c r="S198" s="2">
        <f t="shared" si="61"/>
        <v>100</v>
      </c>
    </row>
    <row r="199" spans="1:19" ht="125.25" customHeight="1">
      <c r="A199" s="7" t="s">
        <v>386</v>
      </c>
      <c r="B199" s="5" t="s">
        <v>446</v>
      </c>
      <c r="C199" s="6" t="s">
        <v>330</v>
      </c>
      <c r="D199" s="77">
        <f>F199+H199+J199+L199</f>
        <v>1848.09</v>
      </c>
      <c r="E199" s="77">
        <f>G199+I199+K199+M199</f>
        <v>1863.79</v>
      </c>
      <c r="F199" s="77">
        <v>0</v>
      </c>
      <c r="G199" s="77">
        <v>0</v>
      </c>
      <c r="H199" s="77">
        <v>0</v>
      </c>
      <c r="I199" s="77">
        <v>0</v>
      </c>
      <c r="J199" s="77">
        <v>1848.09</v>
      </c>
      <c r="K199" s="77">
        <v>1863.79</v>
      </c>
      <c r="L199" s="77"/>
      <c r="M199" s="77">
        <v>0</v>
      </c>
      <c r="N199" s="77">
        <v>100</v>
      </c>
      <c r="O199" s="77">
        <f>E199/D199*100</f>
        <v>100.84952572656094</v>
      </c>
      <c r="P199" s="57" t="s">
        <v>436</v>
      </c>
      <c r="Q199" s="2">
        <v>43</v>
      </c>
      <c r="R199" s="2">
        <v>43.1</v>
      </c>
      <c r="S199" s="2">
        <f t="shared" si="61"/>
        <v>100.23255813953489</v>
      </c>
    </row>
    <row r="200" spans="1:19" ht="14.25" customHeight="1">
      <c r="A200" s="58"/>
      <c r="B200" s="17"/>
      <c r="C200" s="59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7"/>
      <c r="Q200" s="60"/>
      <c r="R200" s="60"/>
      <c r="S200" s="60"/>
    </row>
    <row r="201" spans="1:19">
      <c r="C201" s="19" t="s">
        <v>509</v>
      </c>
      <c r="Q201" s="61"/>
      <c r="R201" s="61"/>
      <c r="S201" s="61"/>
    </row>
    <row r="202" spans="1:19">
      <c r="C202" s="19" t="s">
        <v>323</v>
      </c>
      <c r="Q202" s="61"/>
      <c r="R202" s="61"/>
      <c r="S202" s="61"/>
    </row>
    <row r="203" spans="1:19">
      <c r="C203" s="19" t="s">
        <v>324</v>
      </c>
      <c r="Q203" s="61"/>
      <c r="R203" s="61"/>
      <c r="S203" s="61"/>
    </row>
    <row r="204" spans="1:19">
      <c r="C204" s="19" t="s">
        <v>325</v>
      </c>
      <c r="Q204" s="61"/>
      <c r="R204" s="61"/>
      <c r="S204" s="61"/>
    </row>
    <row r="205" spans="1:19">
      <c r="C205" s="19" t="s">
        <v>326</v>
      </c>
      <c r="Q205" s="61"/>
      <c r="R205" s="61"/>
      <c r="S205" s="61"/>
    </row>
  </sheetData>
  <autoFilter ref="A9:U205"/>
  <mergeCells count="36">
    <mergeCell ref="N4:O7"/>
    <mergeCell ref="E122:E123"/>
    <mergeCell ref="F122:F123"/>
    <mergeCell ref="G122:G123"/>
    <mergeCell ref="H122:H123"/>
    <mergeCell ref="I122:I123"/>
    <mergeCell ref="O122:O123"/>
    <mergeCell ref="J122:J123"/>
    <mergeCell ref="N122:N123"/>
    <mergeCell ref="K122:K123"/>
    <mergeCell ref="L122:L123"/>
    <mergeCell ref="M122:M123"/>
    <mergeCell ref="A122:A123"/>
    <mergeCell ref="B122:B123"/>
    <mergeCell ref="C122:C123"/>
    <mergeCell ref="D122:D123"/>
    <mergeCell ref="A2:O2"/>
    <mergeCell ref="A3:O3"/>
    <mergeCell ref="D5:E7"/>
    <mergeCell ref="F5:M5"/>
    <mergeCell ref="F6:G7"/>
    <mergeCell ref="H6:I7"/>
    <mergeCell ref="J6:K7"/>
    <mergeCell ref="L6:M7"/>
    <mergeCell ref="C4:C8"/>
    <mergeCell ref="D4:M4"/>
    <mergeCell ref="A4:A8"/>
    <mergeCell ref="B4:B8"/>
    <mergeCell ref="P4:P8"/>
    <mergeCell ref="Q4:Q8"/>
    <mergeCell ref="R4:R8"/>
    <mergeCell ref="S4:S8"/>
    <mergeCell ref="P41:P43"/>
    <mergeCell ref="Q41:Q43"/>
    <mergeCell ref="R41:R43"/>
    <mergeCell ref="S41:S43"/>
  </mergeCells>
  <pageMargins left="0.23622047244094491" right="0.19685039370078741" top="0.55118110236220474" bottom="0" header="0.31496062992125984" footer="0.31496062992125984"/>
  <pageSetup paperSize="9" scale="66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МП ПМР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2020-02-25T12:56:52Z</dcterms:modified>
</cp:coreProperties>
</file>